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Fire\Board Meetings\2020-2021 board meetings\"/>
    </mc:Choice>
  </mc:AlternateContent>
  <xr:revisionPtr revIDLastSave="0" documentId="8_{39608D67-F2AE-42C2-8E09-6D24208D9E31}" xr6:coauthVersionLast="47" xr6:coauthVersionMax="47" xr10:uidLastSave="{00000000-0000-0000-0000-000000000000}"/>
  <bookViews>
    <workbookView xWindow="-108" yWindow="-108" windowWidth="23256" windowHeight="12576" xr2:uid="{546CB113-1045-4694-BE26-1E6DF7BB9545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59200" localSheetId="0" hidden="1">Sheet1!$G$2</definedName>
    <definedName name="QB_COLUMN_63620" localSheetId="0" hidden="1">Sheet1!$I$2</definedName>
    <definedName name="QB_COLUMN_64430" localSheetId="0" hidden="1">Sheet1!$J$2</definedName>
    <definedName name="QB_COLUMN_76210" localSheetId="0" hidden="1">Sheet1!$H$2</definedName>
    <definedName name="QB_DATA_0" localSheetId="0" hidden="1">Sheet1!$6:$6,Sheet1!$7:$7,Sheet1!$10:$10,Sheet1!$12:$12,Sheet1!$14:$14,Sheet1!$16:$16,Sheet1!$17:$17,Sheet1!$20:$20,Sheet1!$21:$21,Sheet1!$24:$24,Sheet1!$25:$25,Sheet1!$26:$26,Sheet1!$27:$27,Sheet1!$28:$28,Sheet1!$29:$29,Sheet1!$31:$31</definedName>
    <definedName name="QB_DATA_1" localSheetId="0" hidden="1">Sheet1!$32:$32,Sheet1!$34:$34,Sheet1!$35:$35,Sheet1!$36:$36,Sheet1!$37:$37,Sheet1!$39:$39,Sheet1!$40:$40,Sheet1!$42:$42,Sheet1!$43:$43,Sheet1!$44:$44,Sheet1!$46:$46,Sheet1!$49:$49,Sheet1!$50:$50,Sheet1!$51:$51,Sheet1!$52:$52,Sheet1!$53:$53</definedName>
    <definedName name="QB_DATA_2" localSheetId="0" hidden="1">Sheet1!$54:$54,Sheet1!$55:$55,Sheet1!$56:$56,Sheet1!$57:$57,Sheet1!$60:$60,Sheet1!$61:$61,Sheet1!$64:$64,Sheet1!$65:$65,Sheet1!$68:$68,Sheet1!$71:$71,Sheet1!$72:$72,Sheet1!$73:$73,Sheet1!$76:$76,Sheet1!$82:$82</definedName>
    <definedName name="QB_FORMULA_0" localSheetId="0" hidden="1">Sheet1!$I$6,Sheet1!$J$6,Sheet1!$I$7,Sheet1!$J$7,Sheet1!$G$8,Sheet1!$H$8,Sheet1!$I$8,Sheet1!$J$8,Sheet1!$G$11,Sheet1!$I$12,Sheet1!$J$12,Sheet1!$I$14,Sheet1!$J$14,Sheet1!$I$17,Sheet1!$J$17,Sheet1!$G$18</definedName>
    <definedName name="QB_FORMULA_1" localSheetId="0" hidden="1">Sheet1!$H$18,Sheet1!$I$18,Sheet1!$J$18,Sheet1!$G$19,Sheet1!$H$19,Sheet1!$I$19,Sheet1!$J$19,Sheet1!$I$20,Sheet1!$J$20,Sheet1!$G$22,Sheet1!$H$22,Sheet1!$I$22,Sheet1!$J$22,Sheet1!$I$24,Sheet1!$J$24,Sheet1!$I$25</definedName>
    <definedName name="QB_FORMULA_2" localSheetId="0" hidden="1">Sheet1!$J$25,Sheet1!$I$26,Sheet1!$J$26,Sheet1!$I$27,Sheet1!$J$27,Sheet1!$I$28,Sheet1!$J$28,Sheet1!$I$29,Sheet1!$J$29,Sheet1!$I$31,Sheet1!$J$31,Sheet1!$G$33,Sheet1!$H$33,Sheet1!$I$33,Sheet1!$J$33,Sheet1!$I$34</definedName>
    <definedName name="QB_FORMULA_3" localSheetId="0" hidden="1">Sheet1!$J$34,Sheet1!$I$35,Sheet1!$J$35,Sheet1!$I$36,Sheet1!$J$36,Sheet1!$I$37,Sheet1!$J$37,Sheet1!$I$40,Sheet1!$J$40,Sheet1!$G$41,Sheet1!$H$41,Sheet1!$I$41,Sheet1!$J$41,Sheet1!$I$42,Sheet1!$J$42,Sheet1!$I$43</definedName>
    <definedName name="QB_FORMULA_4" localSheetId="0" hidden="1">Sheet1!$J$43,Sheet1!$I$44,Sheet1!$J$44,Sheet1!$I$46,Sheet1!$J$46,Sheet1!$G$47,Sheet1!$H$47,Sheet1!$I$47,Sheet1!$J$47,Sheet1!$I$49,Sheet1!$J$49,Sheet1!$I$50,Sheet1!$J$50,Sheet1!$I$51,Sheet1!$J$51,Sheet1!$I$52</definedName>
    <definedName name="QB_FORMULA_5" localSheetId="0" hidden="1">Sheet1!$J$52,Sheet1!$I$53,Sheet1!$J$53,Sheet1!$I$54,Sheet1!$J$54,Sheet1!$I$55,Sheet1!$J$55,Sheet1!$I$56,Sheet1!$J$56,Sheet1!$I$57,Sheet1!$J$57,Sheet1!$G$58,Sheet1!$H$58,Sheet1!$I$58,Sheet1!$J$58,Sheet1!$I$60</definedName>
    <definedName name="QB_FORMULA_6" localSheetId="0" hidden="1">Sheet1!$J$60,Sheet1!$I$61,Sheet1!$J$61,Sheet1!$G$62,Sheet1!$H$62,Sheet1!$I$62,Sheet1!$J$62,Sheet1!$I$64,Sheet1!$J$64,Sheet1!$I$65,Sheet1!$J$65,Sheet1!$G$66,Sheet1!$H$66,Sheet1!$I$66,Sheet1!$J$66,Sheet1!$I$68</definedName>
    <definedName name="QB_FORMULA_7" localSheetId="0" hidden="1">Sheet1!$J$68,Sheet1!$G$69,Sheet1!$H$69,Sheet1!$I$69,Sheet1!$J$69,Sheet1!$I$73,Sheet1!$J$73,Sheet1!$G$74,Sheet1!$H$74,Sheet1!$I$74,Sheet1!$J$74,Sheet1!$I$76,Sheet1!$J$76,Sheet1!$G$77,Sheet1!$H$77,Sheet1!$I$77</definedName>
    <definedName name="QB_FORMULA_8" localSheetId="0" hidden="1">Sheet1!$J$77,Sheet1!$G$78,Sheet1!$H$78,Sheet1!$I$78,Sheet1!$J$78,Sheet1!$G$79,Sheet1!$H$79,Sheet1!$I$79,Sheet1!$J$79,Sheet1!$G$83,Sheet1!$G$84,Sheet1!$G$85,Sheet1!$H$85,Sheet1!$I$85,Sheet1!$J$85</definedName>
    <definedName name="QB_ROW_12230" localSheetId="0" hidden="1">Sheet1!$D$24</definedName>
    <definedName name="QB_ROW_14030" localSheetId="0" hidden="1">Sheet1!$D$38</definedName>
    <definedName name="QB_ROW_14240" localSheetId="0" hidden="1">Sheet1!$E$40</definedName>
    <definedName name="QB_ROW_14330" localSheetId="0" hidden="1">Sheet1!$D$41</definedName>
    <definedName name="QB_ROW_150230" localSheetId="0" hidden="1">Sheet1!$D$35</definedName>
    <definedName name="QB_ROW_16030" localSheetId="0" hidden="1">Sheet1!$D$45</definedName>
    <definedName name="QB_ROW_161240" localSheetId="0" hidden="1">Sheet1!$E$31</definedName>
    <definedName name="QB_ROW_16240" localSheetId="0" hidden="1">Sheet1!$E$46</definedName>
    <definedName name="QB_ROW_163240" localSheetId="0" hidden="1">Sheet1!$E$50</definedName>
    <definedName name="QB_ROW_16330" localSheetId="0" hidden="1">Sheet1!$D$47</definedName>
    <definedName name="QB_ROW_164240" localSheetId="0" hidden="1">Sheet1!$E$49</definedName>
    <definedName name="QB_ROW_166230" localSheetId="0" hidden="1">Sheet1!$D$26</definedName>
    <definedName name="QB_ROW_17030" localSheetId="0" hidden="1">Sheet1!$D$59</definedName>
    <definedName name="QB_ROW_17330" localSheetId="0" hidden="1">Sheet1!$D$62</definedName>
    <definedName name="QB_ROW_18240" localSheetId="0" hidden="1">Sheet1!$E$60</definedName>
    <definedName name="QB_ROW_18301" localSheetId="0" hidden="1">Sheet1!$A$85</definedName>
    <definedName name="QB_ROW_19011" localSheetId="0" hidden="1">Sheet1!$B$3</definedName>
    <definedName name="QB_ROW_19311" localSheetId="0" hidden="1">Sheet1!$B$79</definedName>
    <definedName name="QB_ROW_20021" localSheetId="0" hidden="1">Sheet1!$C$4</definedName>
    <definedName name="QB_ROW_201240" localSheetId="0" hidden="1">Sheet1!$E$6</definedName>
    <definedName name="QB_ROW_20321" localSheetId="0" hidden="1">Sheet1!$C$22</definedName>
    <definedName name="QB_ROW_205240" localSheetId="0" hidden="1">Sheet1!$E$53</definedName>
    <definedName name="QB_ROW_208230" localSheetId="0" hidden="1">Sheet1!$D$82</definedName>
    <definedName name="QB_ROW_21021" localSheetId="0" hidden="1">Sheet1!$C$23</definedName>
    <definedName name="QB_ROW_210230" localSheetId="0" hidden="1">Sheet1!$D$36</definedName>
    <definedName name="QB_ROW_211240" localSheetId="0" hidden="1">Sheet1!$E$56</definedName>
    <definedName name="QB_ROW_212240" localSheetId="0" hidden="1">Sheet1!$E$52</definedName>
    <definedName name="QB_ROW_21321" localSheetId="0" hidden="1">Sheet1!$C$78</definedName>
    <definedName name="QB_ROW_22011" localSheetId="0" hidden="1">Sheet1!$B$80</definedName>
    <definedName name="QB_ROW_22311" localSheetId="0" hidden="1">Sheet1!$B$84</definedName>
    <definedName name="QB_ROW_225240" localSheetId="0" hidden="1">Sheet1!$E$55</definedName>
    <definedName name="QB_ROW_226250" localSheetId="0" hidden="1">Sheet1!$F$16</definedName>
    <definedName name="QB_ROW_23021" localSheetId="0" hidden="1">Sheet1!$C$81</definedName>
    <definedName name="QB_ROW_23230" localSheetId="0" hidden="1">Sheet1!$D$27</definedName>
    <definedName name="QB_ROW_23321" localSheetId="0" hidden="1">Sheet1!$C$83</definedName>
    <definedName name="QB_ROW_25230" localSheetId="0" hidden="1">Sheet1!$D$12</definedName>
    <definedName name="QB_ROW_30030" localSheetId="0" hidden="1">Sheet1!$D$67</definedName>
    <definedName name="QB_ROW_30240" localSheetId="0" hidden="1">Sheet1!$E$68</definedName>
    <definedName name="QB_ROW_3030" localSheetId="0" hidden="1">Sheet1!$D$13</definedName>
    <definedName name="QB_ROW_30330" localSheetId="0" hidden="1">Sheet1!$D$69</definedName>
    <definedName name="QB_ROW_32230" localSheetId="0" hidden="1">Sheet1!$D$29</definedName>
    <definedName name="QB_ROW_3330" localSheetId="0" hidden="1">Sheet1!$D$19</definedName>
    <definedName name="QB_ROW_38230" localSheetId="0" hidden="1">Sheet1!$D$42</definedName>
    <definedName name="QB_ROW_39230" localSheetId="0" hidden="1">Sheet1!$D$43</definedName>
    <definedName name="QB_ROW_4230" localSheetId="0" hidden="1">Sheet1!$D$25</definedName>
    <definedName name="QB_ROW_43240" localSheetId="0" hidden="1">Sheet1!$E$39</definedName>
    <definedName name="QB_ROW_45030" localSheetId="0" hidden="1">Sheet1!$D$63</definedName>
    <definedName name="QB_ROW_45330" localSheetId="0" hidden="1">Sheet1!$D$66</definedName>
    <definedName name="QB_ROW_46240" localSheetId="0" hidden="1">Sheet1!$E$64</definedName>
    <definedName name="QB_ROW_48240" localSheetId="0" hidden="1">Sheet1!$E$65</definedName>
    <definedName name="QB_ROW_49030" localSheetId="0" hidden="1">Sheet1!$D$70</definedName>
    <definedName name="QB_ROW_49240" localSheetId="0" hidden="1">Sheet1!$E$73</definedName>
    <definedName name="QB_ROW_49330" localSheetId="0" hidden="1">Sheet1!$D$74</definedName>
    <definedName name="QB_ROW_52240" localSheetId="0" hidden="1">Sheet1!$E$32</definedName>
    <definedName name="QB_ROW_5240" localSheetId="0" hidden="1">Sheet1!$E$72</definedName>
    <definedName name="QB_ROW_53230" localSheetId="0" hidden="1">Sheet1!$D$44</definedName>
    <definedName name="QB_ROW_54030" localSheetId="0" hidden="1">Sheet1!$D$75</definedName>
    <definedName name="QB_ROW_54240" localSheetId="0" hidden="1">Sheet1!$E$76</definedName>
    <definedName name="QB_ROW_54330" localSheetId="0" hidden="1">Sheet1!$D$77</definedName>
    <definedName name="QB_ROW_57030" localSheetId="0" hidden="1">Sheet1!$D$48</definedName>
    <definedName name="QB_ROW_57240" localSheetId="0" hidden="1">Sheet1!$E$57</definedName>
    <definedName name="QB_ROW_57330" localSheetId="0" hidden="1">Sheet1!$D$58</definedName>
    <definedName name="QB_ROW_62030" localSheetId="0" hidden="1">Sheet1!$D$30</definedName>
    <definedName name="QB_ROW_62330" localSheetId="0" hidden="1">Sheet1!$D$33</definedName>
    <definedName name="QB_ROW_64230" localSheetId="0" hidden="1">Sheet1!$D$37</definedName>
    <definedName name="QB_ROW_65230" localSheetId="0" hidden="1">Sheet1!$D$20</definedName>
    <definedName name="QB_ROW_66240" localSheetId="0" hidden="1">Sheet1!$E$54</definedName>
    <definedName name="QB_ROW_69230" localSheetId="0" hidden="1">Sheet1!$D$28</definedName>
    <definedName name="QB_ROW_7030" localSheetId="0" hidden="1">Sheet1!$D$9</definedName>
    <definedName name="QB_ROW_71240" localSheetId="0" hidden="1">Sheet1!$E$61</definedName>
    <definedName name="QB_ROW_7240" localSheetId="0" hidden="1">Sheet1!$E$10</definedName>
    <definedName name="QB_ROW_7330" localSheetId="0" hidden="1">Sheet1!$D$11</definedName>
    <definedName name="QB_ROW_77030" localSheetId="0" hidden="1">Sheet1!$D$5</definedName>
    <definedName name="QB_ROW_77240" localSheetId="0" hidden="1">Sheet1!$E$7</definedName>
    <definedName name="QB_ROW_77330" localSheetId="0" hidden="1">Sheet1!$D$8</definedName>
    <definedName name="QB_ROW_8240" localSheetId="0" hidden="1">Sheet1!$E$71</definedName>
    <definedName name="QB_ROW_9230" localSheetId="0" hidden="1">Sheet1!$D$21</definedName>
    <definedName name="QB_ROW_93230" localSheetId="0" hidden="1">Sheet1!$D$34</definedName>
    <definedName name="QB_ROW_97040" localSheetId="0" hidden="1">Sheet1!$E$15</definedName>
    <definedName name="QB_ROW_97250" localSheetId="0" hidden="1">Sheet1!$F$17</definedName>
    <definedName name="QB_ROW_97340" localSheetId="0" hidden="1">Sheet1!$E$18</definedName>
    <definedName name="QB_ROW_98240" localSheetId="0" hidden="1">Sheet1!$E$14</definedName>
    <definedName name="QB_ROW_99240" localSheetId="0" hidden="1">Sheet1!$E$51</definedName>
    <definedName name="QBCANSUPPORTUPDATE" localSheetId="0">TRUE</definedName>
    <definedName name="QBCOMPANYFILENAME" localSheetId="0">"C:\Users\Chanda\Documents\Johnson County Fire.QBW"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"3b5b3e74183343288910e25fe75b56e4"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1" i="1"/>
  <c r="J9" i="1"/>
  <c r="J10" i="1"/>
  <c r="J11" i="1"/>
  <c r="I7" i="1"/>
  <c r="I8" i="1"/>
  <c r="I10" i="1"/>
  <c r="I12" i="1"/>
  <c r="I14" i="1"/>
  <c r="I15" i="1"/>
  <c r="I16" i="1"/>
  <c r="I17" i="1"/>
  <c r="I20" i="1"/>
  <c r="I21" i="1"/>
  <c r="I24" i="1"/>
  <c r="I25" i="1"/>
  <c r="I26" i="1"/>
  <c r="I27" i="1"/>
  <c r="I28" i="1"/>
  <c r="I29" i="1"/>
  <c r="I31" i="1"/>
  <c r="I32" i="1"/>
  <c r="I34" i="1"/>
  <c r="I35" i="1"/>
  <c r="I36" i="1"/>
  <c r="I37" i="1"/>
  <c r="I38" i="1"/>
  <c r="I39" i="1"/>
  <c r="I40" i="1"/>
  <c r="I42" i="1"/>
  <c r="I43" i="1"/>
  <c r="I44" i="1"/>
  <c r="I45" i="1"/>
  <c r="I46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4" i="1"/>
  <c r="I65" i="1"/>
  <c r="I66" i="1"/>
  <c r="I68" i="1"/>
  <c r="I70" i="1"/>
  <c r="I71" i="1"/>
  <c r="I72" i="1"/>
  <c r="I73" i="1"/>
  <c r="I75" i="1"/>
  <c r="I76" i="1"/>
  <c r="I6" i="1"/>
  <c r="G84" i="1"/>
  <c r="G83" i="1"/>
  <c r="H77" i="1"/>
  <c r="I77" i="1" s="1"/>
  <c r="G77" i="1"/>
  <c r="J76" i="1"/>
  <c r="H74" i="1"/>
  <c r="I74" i="1" s="1"/>
  <c r="G74" i="1"/>
  <c r="J73" i="1"/>
  <c r="H69" i="1"/>
  <c r="J69" i="1" s="1"/>
  <c r="G69" i="1"/>
  <c r="J68" i="1"/>
  <c r="J66" i="1"/>
  <c r="H66" i="1"/>
  <c r="G66" i="1"/>
  <c r="J65" i="1"/>
  <c r="J64" i="1"/>
  <c r="J62" i="1"/>
  <c r="H62" i="1"/>
  <c r="G62" i="1"/>
  <c r="J61" i="1"/>
  <c r="J60" i="1"/>
  <c r="J58" i="1"/>
  <c r="H58" i="1"/>
  <c r="G58" i="1"/>
  <c r="J57" i="1"/>
  <c r="J56" i="1"/>
  <c r="J55" i="1"/>
  <c r="J54" i="1"/>
  <c r="J53" i="1"/>
  <c r="J52" i="1"/>
  <c r="J51" i="1"/>
  <c r="J50" i="1"/>
  <c r="J49" i="1"/>
  <c r="H47" i="1"/>
  <c r="J47" i="1" s="1"/>
  <c r="G47" i="1"/>
  <c r="J46" i="1"/>
  <c r="J44" i="1"/>
  <c r="J43" i="1"/>
  <c r="J42" i="1"/>
  <c r="H41" i="1"/>
  <c r="J41" i="1" s="1"/>
  <c r="G41" i="1"/>
  <c r="J40" i="1"/>
  <c r="J37" i="1"/>
  <c r="J36" i="1"/>
  <c r="J35" i="1"/>
  <c r="J34" i="1"/>
  <c r="H33" i="1"/>
  <c r="J33" i="1" s="1"/>
  <c r="G33" i="1"/>
  <c r="J31" i="1"/>
  <c r="J29" i="1"/>
  <c r="J28" i="1"/>
  <c r="J27" i="1"/>
  <c r="J26" i="1"/>
  <c r="J25" i="1"/>
  <c r="J24" i="1"/>
  <c r="J20" i="1"/>
  <c r="H18" i="1"/>
  <c r="I18" i="1" s="1"/>
  <c r="G18" i="1"/>
  <c r="G19" i="1" s="1"/>
  <c r="J17" i="1"/>
  <c r="J14" i="1"/>
  <c r="J12" i="1"/>
  <c r="G11" i="1"/>
  <c r="I11" i="1" s="1"/>
  <c r="J8" i="1"/>
  <c r="H8" i="1"/>
  <c r="G8" i="1"/>
  <c r="J7" i="1"/>
  <c r="J6" i="1"/>
  <c r="J77" i="1" l="1"/>
  <c r="J74" i="1"/>
  <c r="G78" i="1"/>
  <c r="I69" i="1"/>
  <c r="I47" i="1"/>
  <c r="I41" i="1"/>
  <c r="H78" i="1"/>
  <c r="I33" i="1"/>
  <c r="J18" i="1"/>
  <c r="H19" i="1"/>
  <c r="G22" i="1"/>
  <c r="I78" i="1" l="1"/>
  <c r="J78" i="1"/>
  <c r="H22" i="1"/>
  <c r="H79" i="1" s="1"/>
  <c r="H85" i="1" s="1"/>
  <c r="J19" i="1"/>
  <c r="I19" i="1"/>
  <c r="J22" i="1"/>
  <c r="G79" i="1"/>
  <c r="I22" i="1"/>
  <c r="G85" i="1" l="1"/>
  <c r="I79" i="1"/>
  <c r="I85" i="1" l="1"/>
  <c r="J85" i="1"/>
</calcChain>
</file>

<file path=xl/sharedStrings.xml><?xml version="1.0" encoding="utf-8"?>
<sst xmlns="http://schemas.openxmlformats.org/spreadsheetml/2006/main" count="87" uniqueCount="79">
  <si>
    <t>Budget</t>
  </si>
  <si>
    <t>% of Budget</t>
  </si>
  <si>
    <t>Ordinary Income/Expense</t>
  </si>
  <si>
    <t>Income</t>
  </si>
  <si>
    <t>Call Out Income</t>
  </si>
  <si>
    <t>Use of JC equipment</t>
  </si>
  <si>
    <t>Call Out Income - Other</t>
  </si>
  <si>
    <t>Total Call Out Income</t>
  </si>
  <si>
    <t>Grants</t>
  </si>
  <si>
    <t>Grants - Other</t>
  </si>
  <si>
    <t>Interest Income</t>
  </si>
  <si>
    <t>Johnson County Treasurer</t>
  </si>
  <si>
    <t>Motor Vehicle taxes/interest</t>
  </si>
  <si>
    <t>Property Taxes</t>
  </si>
  <si>
    <t>Previous years</t>
  </si>
  <si>
    <t>Property Taxes - Other</t>
  </si>
  <si>
    <t>Total Johnson County Treasurer</t>
  </si>
  <si>
    <t>Mechanic Income</t>
  </si>
  <si>
    <t>Miscellaneous Income</t>
  </si>
  <si>
    <t>Total Income</t>
  </si>
  <si>
    <t>Expense</t>
  </si>
  <si>
    <t>Advertising</t>
  </si>
  <si>
    <t>Board Expense</t>
  </si>
  <si>
    <t>Call out Expense</t>
  </si>
  <si>
    <t>Chief Expense</t>
  </si>
  <si>
    <t>Contracted Services</t>
  </si>
  <si>
    <t>Dues and Subscriptions</t>
  </si>
  <si>
    <t>Equipment</t>
  </si>
  <si>
    <t>Capital Equipment</t>
  </si>
  <si>
    <t>Safety/other Equipment</t>
  </si>
  <si>
    <t>Total Equipment</t>
  </si>
  <si>
    <t>Fire Prevention</t>
  </si>
  <si>
    <t>Fire Suppression</t>
  </si>
  <si>
    <t>Fire Warden Expense</t>
  </si>
  <si>
    <t>Fuel &amp; Oil Expense</t>
  </si>
  <si>
    <t>Insurance</t>
  </si>
  <si>
    <t>Bond</t>
  </si>
  <si>
    <t>Insurance - Other</t>
  </si>
  <si>
    <t>Interest Expense</t>
  </si>
  <si>
    <t>Licenses and Permits</t>
  </si>
  <si>
    <t>Meals and Travel</t>
  </si>
  <si>
    <t>Office Supplies</t>
  </si>
  <si>
    <t>Office Supplies - Other</t>
  </si>
  <si>
    <t>Payroll Expenses</t>
  </si>
  <si>
    <t>Admin wages</t>
  </si>
  <si>
    <t>Callout wages</t>
  </si>
  <si>
    <t>Health Insur/well being</t>
  </si>
  <si>
    <t>Operations</t>
  </si>
  <si>
    <t>Payroll tax expense</t>
  </si>
  <si>
    <t>Retirement</t>
  </si>
  <si>
    <t>Unemployment Insurance</t>
  </si>
  <si>
    <t>Workers Comp</t>
  </si>
  <si>
    <t>Payroll Expenses - Other</t>
  </si>
  <si>
    <t>Total Payroll Expenses</t>
  </si>
  <si>
    <t>Professional Fees</t>
  </si>
  <si>
    <t>Accounting</t>
  </si>
  <si>
    <t>Legal</t>
  </si>
  <si>
    <t>Total Professional Fees</t>
  </si>
  <si>
    <t>Repair &amp; Maintenance</t>
  </si>
  <si>
    <t>Building Repairs</t>
  </si>
  <si>
    <t>Equipment Repairs</t>
  </si>
  <si>
    <t>Total Repair &amp; Maintenance</t>
  </si>
  <si>
    <t>Staff Training</t>
  </si>
  <si>
    <t>Staff Training - Other</t>
  </si>
  <si>
    <t>Telephone</t>
  </si>
  <si>
    <t>Internet</t>
  </si>
  <si>
    <t>Telephone - Other</t>
  </si>
  <si>
    <t>Utilities</t>
  </si>
  <si>
    <t>Utilities - Other</t>
  </si>
  <si>
    <t>Total Expense</t>
  </si>
  <si>
    <t>Net Ordinary Income</t>
  </si>
  <si>
    <t>Other Income/Expense</t>
  </si>
  <si>
    <t>Other Income</t>
  </si>
  <si>
    <t>Unrealized Gain/Loss on Invest</t>
  </si>
  <si>
    <t>Total Other Income</t>
  </si>
  <si>
    <t>Net Other Income</t>
  </si>
  <si>
    <t>Net Income</t>
  </si>
  <si>
    <t>FY 20-21</t>
  </si>
  <si>
    <t>$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</si>
</sst>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2" borderId="2" xfId="0" applyNumberFormat="1" applyFont="1" applyFill="1" applyBorder="1"/>
    <xf numFmtId="165" fontId="2" fillId="2" borderId="0" xfId="0" applyNumberFormat="1" applyFont="1" applyFill="1"/>
  </cellXfs>
  <cellStyles count="2">
    <cellStyle name="Normal" xfId="0" builtinId="0"/>
    <cellStyle name="Normal 2" xfId="1" xr:uid="{C93CE4F1-91EB-49E0-9D82-13B688A27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38E05E-E9DC-4F8C-B7C3-27A53BB50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C795EBD-7BCD-4103-A70B-F1A6FABB8D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7E51-A8C1-43B4-BF26-AB2036B0D069}">
  <sheetPr codeName="Sheet1"/>
  <dimension ref="A1:J86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J80" sqref="J80"/>
    </sheetView>
  </sheetViews>
  <sheetFormatPr defaultRowHeight="14.4" x14ac:dyDescent="0.3"/>
  <cols>
    <col min="1" max="2" width="3" style="18" hidden="1" customWidth="1"/>
    <col min="3" max="5" width="3" style="18" customWidth="1"/>
    <col min="6" max="6" width="19.109375" style="18" customWidth="1"/>
    <col min="7" max="8" width="8.33203125" style="19" bestFit="1" customWidth="1"/>
    <col min="9" max="9" width="9.6640625" style="19" bestFit="1" customWidth="1"/>
    <col min="10" max="10" width="9.109375" style="19" bestFit="1" customWidth="1"/>
  </cols>
  <sheetData>
    <row r="1" spans="1:10" ht="15" thickBot="1" x14ac:dyDescent="0.35">
      <c r="A1" s="1"/>
      <c r="B1" s="1"/>
      <c r="C1" s="1"/>
      <c r="D1" s="1"/>
      <c r="E1" s="1"/>
      <c r="F1" s="1"/>
      <c r="G1" s="2"/>
      <c r="H1" s="2"/>
      <c r="I1" s="2"/>
      <c r="J1" s="2"/>
    </row>
    <row r="2" spans="1:10" s="17" customFormat="1" ht="15.6" thickTop="1" thickBot="1" x14ac:dyDescent="0.35">
      <c r="A2" s="15"/>
      <c r="B2" s="15"/>
      <c r="C2" s="15"/>
      <c r="D2" s="15"/>
      <c r="E2" s="15"/>
      <c r="F2" s="15"/>
      <c r="G2" s="16" t="s">
        <v>77</v>
      </c>
      <c r="H2" s="16" t="s">
        <v>0</v>
      </c>
      <c r="I2" s="16" t="s">
        <v>78</v>
      </c>
      <c r="J2" s="16" t="s">
        <v>1</v>
      </c>
    </row>
    <row r="3" spans="1:10" ht="15" hidden="1" thickTop="1" x14ac:dyDescent="0.3">
      <c r="A3" s="1"/>
      <c r="B3" s="1" t="s">
        <v>2</v>
      </c>
      <c r="C3" s="1"/>
      <c r="D3" s="1"/>
      <c r="E3" s="1"/>
      <c r="F3" s="1"/>
      <c r="G3" s="3"/>
      <c r="H3" s="3"/>
      <c r="I3" s="3"/>
      <c r="J3" s="4"/>
    </row>
    <row r="4" spans="1:10" ht="15" thickTop="1" x14ac:dyDescent="0.3">
      <c r="A4" s="1"/>
      <c r="B4" s="1"/>
      <c r="C4" s="1" t="s">
        <v>3</v>
      </c>
      <c r="D4" s="1"/>
      <c r="E4" s="1"/>
      <c r="F4" s="1"/>
      <c r="G4" s="3"/>
      <c r="H4" s="3"/>
      <c r="I4" s="3"/>
      <c r="J4" s="4"/>
    </row>
    <row r="5" spans="1:10" x14ac:dyDescent="0.3">
      <c r="A5" s="1"/>
      <c r="B5" s="1"/>
      <c r="C5" s="1"/>
      <c r="D5" s="1" t="s">
        <v>4</v>
      </c>
      <c r="E5" s="1"/>
      <c r="F5" s="1"/>
      <c r="G5" s="3"/>
      <c r="H5" s="3"/>
      <c r="I5" s="3"/>
      <c r="J5" s="4"/>
    </row>
    <row r="6" spans="1:10" x14ac:dyDescent="0.3">
      <c r="A6" s="1"/>
      <c r="B6" s="1"/>
      <c r="C6" s="1"/>
      <c r="D6" s="1"/>
      <c r="E6" s="1" t="s">
        <v>5</v>
      </c>
      <c r="F6" s="1"/>
      <c r="G6" s="3">
        <v>10493.98</v>
      </c>
      <c r="H6" s="3">
        <v>15000</v>
      </c>
      <c r="I6" s="3">
        <f>H6-G6</f>
        <v>4506.0200000000004</v>
      </c>
      <c r="J6" s="4">
        <f>ROUND(IF(H6=0, IF(G6=0, 0, 1), G6/H6),5)</f>
        <v>0.6996</v>
      </c>
    </row>
    <row r="7" spans="1:10" ht="15" thickBot="1" x14ac:dyDescent="0.35">
      <c r="A7" s="1"/>
      <c r="B7" s="1"/>
      <c r="C7" s="1"/>
      <c r="D7" s="1"/>
      <c r="E7" s="1" t="s">
        <v>6</v>
      </c>
      <c r="F7" s="1"/>
      <c r="G7" s="5">
        <v>123647.9</v>
      </c>
      <c r="H7" s="5">
        <v>235000</v>
      </c>
      <c r="I7" s="5">
        <f t="shared" ref="I7:I70" si="0">H7-G7</f>
        <v>111352.1</v>
      </c>
      <c r="J7" s="6">
        <f>ROUND(IF(H7=0, IF(G7=0, 0, 1), G7/H7),5)</f>
        <v>0.52615999999999996</v>
      </c>
    </row>
    <row r="8" spans="1:10" x14ac:dyDescent="0.3">
      <c r="A8" s="1"/>
      <c r="B8" s="1"/>
      <c r="C8" s="1"/>
      <c r="D8" s="1" t="s">
        <v>7</v>
      </c>
      <c r="E8" s="1"/>
      <c r="F8" s="1"/>
      <c r="G8" s="3">
        <f>ROUND(SUM(G5:G7),5)</f>
        <v>134141.88</v>
      </c>
      <c r="H8" s="3">
        <f>ROUND(SUM(H5:H7),5)</f>
        <v>250000</v>
      </c>
      <c r="I8" s="3">
        <f t="shared" si="0"/>
        <v>115858.12</v>
      </c>
      <c r="J8" s="4">
        <f>ROUND(IF(H8=0, IF(G8=0, 0, 1), G8/H8),5)</f>
        <v>0.53656999999999999</v>
      </c>
    </row>
    <row r="9" spans="1:10" hidden="1" x14ac:dyDescent="0.3">
      <c r="A9" s="1"/>
      <c r="B9" s="1"/>
      <c r="C9" s="1"/>
      <c r="D9" s="1" t="s">
        <v>8</v>
      </c>
      <c r="E9" s="1"/>
      <c r="F9" s="1"/>
      <c r="G9" s="3"/>
      <c r="H9" s="3"/>
      <c r="I9" s="3"/>
      <c r="J9" s="4">
        <f t="shared" ref="J9:J11" si="1">ROUND(IF(H9=0, IF(G9=0, 0, 1), G9/H9),5)</f>
        <v>0</v>
      </c>
    </row>
    <row r="10" spans="1:10" ht="15" hidden="1" thickBot="1" x14ac:dyDescent="0.35">
      <c r="A10" s="1"/>
      <c r="B10" s="1"/>
      <c r="C10" s="1"/>
      <c r="D10" s="1"/>
      <c r="E10" s="1" t="s">
        <v>9</v>
      </c>
      <c r="F10" s="1"/>
      <c r="G10" s="5">
        <v>5000</v>
      </c>
      <c r="H10" s="3"/>
      <c r="I10" s="3">
        <f t="shared" si="0"/>
        <v>-5000</v>
      </c>
      <c r="J10" s="4">
        <f t="shared" si="1"/>
        <v>1</v>
      </c>
    </row>
    <row r="11" spans="1:10" ht="18.600000000000001" customHeight="1" x14ac:dyDescent="0.3">
      <c r="A11" s="1"/>
      <c r="B11" s="1"/>
      <c r="C11" s="1"/>
      <c r="D11" s="1" t="s">
        <v>8</v>
      </c>
      <c r="E11" s="1"/>
      <c r="F11" s="1"/>
      <c r="G11" s="3">
        <f>ROUND(SUM(G9:G10),5)</f>
        <v>5000</v>
      </c>
      <c r="H11" s="3"/>
      <c r="I11" s="3">
        <f t="shared" si="0"/>
        <v>-5000</v>
      </c>
      <c r="J11" s="4">
        <f t="shared" si="1"/>
        <v>1</v>
      </c>
    </row>
    <row r="12" spans="1:10" x14ac:dyDescent="0.3">
      <c r="A12" s="1"/>
      <c r="B12" s="1"/>
      <c r="C12" s="1"/>
      <c r="D12" s="1" t="s">
        <v>10</v>
      </c>
      <c r="E12" s="1"/>
      <c r="F12" s="1"/>
      <c r="G12" s="3">
        <v>73629.990000000005</v>
      </c>
      <c r="H12" s="3">
        <v>78000</v>
      </c>
      <c r="I12" s="3">
        <f t="shared" si="0"/>
        <v>4370.0099999999948</v>
      </c>
      <c r="J12" s="4">
        <f>ROUND(IF(H12=0, IF(G12=0, 0, 1), G12/H12),5)</f>
        <v>0.94396999999999998</v>
      </c>
    </row>
    <row r="13" spans="1:10" x14ac:dyDescent="0.3">
      <c r="A13" s="1"/>
      <c r="B13" s="1"/>
      <c r="C13" s="1"/>
      <c r="D13" s="1" t="s">
        <v>11</v>
      </c>
      <c r="E13" s="1"/>
      <c r="F13" s="1"/>
      <c r="G13" s="3"/>
      <c r="H13" s="3"/>
      <c r="I13" s="3"/>
      <c r="J13" s="4"/>
    </row>
    <row r="14" spans="1:10" x14ac:dyDescent="0.3">
      <c r="A14" s="1"/>
      <c r="B14" s="1"/>
      <c r="C14" s="1"/>
      <c r="D14" s="1"/>
      <c r="E14" s="1" t="s">
        <v>12</v>
      </c>
      <c r="F14" s="1"/>
      <c r="G14" s="7">
        <v>41836.629999999997</v>
      </c>
      <c r="H14" s="7">
        <v>35000</v>
      </c>
      <c r="I14" s="7">
        <f t="shared" si="0"/>
        <v>-6836.6299999999974</v>
      </c>
      <c r="J14" s="8">
        <f>ROUND(IF(H14=0, IF(G14=0, 0, 1), G14/H14),5)</f>
        <v>1.19533</v>
      </c>
    </row>
    <row r="15" spans="1:10" hidden="1" x14ac:dyDescent="0.3">
      <c r="A15" s="1"/>
      <c r="B15" s="1"/>
      <c r="C15" s="1"/>
      <c r="D15" s="1"/>
      <c r="E15" s="1" t="s">
        <v>13</v>
      </c>
      <c r="F15" s="1"/>
      <c r="G15" s="7"/>
      <c r="H15" s="7"/>
      <c r="I15" s="7">
        <f t="shared" si="0"/>
        <v>0</v>
      </c>
      <c r="J15" s="8"/>
    </row>
    <row r="16" spans="1:10" hidden="1" x14ac:dyDescent="0.3">
      <c r="A16" s="1"/>
      <c r="B16" s="1"/>
      <c r="C16" s="1"/>
      <c r="D16" s="1"/>
      <c r="E16" s="1"/>
      <c r="F16" s="1" t="s">
        <v>14</v>
      </c>
      <c r="G16" s="7">
        <v>2821.13</v>
      </c>
      <c r="H16" s="7"/>
      <c r="I16" s="7">
        <f t="shared" si="0"/>
        <v>-2821.13</v>
      </c>
      <c r="J16" s="8"/>
    </row>
    <row r="17" spans="1:10" hidden="1" x14ac:dyDescent="0.3">
      <c r="A17" s="1"/>
      <c r="B17" s="1"/>
      <c r="C17" s="1"/>
      <c r="D17" s="1"/>
      <c r="E17" s="1"/>
      <c r="F17" s="1" t="s">
        <v>15</v>
      </c>
      <c r="G17" s="7">
        <v>177655.21</v>
      </c>
      <c r="H17" s="7">
        <v>244178</v>
      </c>
      <c r="I17" s="7">
        <f t="shared" si="0"/>
        <v>66522.790000000008</v>
      </c>
      <c r="J17" s="8">
        <f>ROUND(IF(H17=0, IF(G17=0, 0, 1), G17/H17),5)</f>
        <v>0.72755999999999998</v>
      </c>
    </row>
    <row r="18" spans="1:10" ht="15" thickBot="1" x14ac:dyDescent="0.35">
      <c r="A18" s="1"/>
      <c r="B18" s="1"/>
      <c r="C18" s="1"/>
      <c r="D18" s="1"/>
      <c r="E18" s="1" t="s">
        <v>13</v>
      </c>
      <c r="F18" s="1"/>
      <c r="G18" s="5">
        <f>ROUND(SUM(G15:G17),5)</f>
        <v>180476.34</v>
      </c>
      <c r="H18" s="5">
        <f>ROUND(SUM(H15:H17),5)</f>
        <v>244178</v>
      </c>
      <c r="I18" s="5">
        <f t="shared" si="0"/>
        <v>63701.66</v>
      </c>
      <c r="J18" s="20">
        <f>ROUND(IF(H18=0, IF(G18=0, 0, 1), G18/H18),5)</f>
        <v>0.73912</v>
      </c>
    </row>
    <row r="19" spans="1:10" x14ac:dyDescent="0.3">
      <c r="A19" s="1"/>
      <c r="B19" s="1"/>
      <c r="C19" s="1"/>
      <c r="D19" s="1" t="s">
        <v>16</v>
      </c>
      <c r="E19" s="1"/>
      <c r="F19" s="1"/>
      <c r="G19" s="3">
        <f>ROUND(SUM(G13:G14)+G18,5)</f>
        <v>222312.97</v>
      </c>
      <c r="H19" s="3">
        <f>ROUND(SUM(H13:H14)+H18,5)</f>
        <v>279178</v>
      </c>
      <c r="I19" s="3">
        <f t="shared" si="0"/>
        <v>56865.03</v>
      </c>
      <c r="J19" s="4">
        <f>ROUND(IF(H19=0, IF(G19=0, 0, 1), G19/H19),5)</f>
        <v>0.79630999999999996</v>
      </c>
    </row>
    <row r="20" spans="1:10" ht="18" customHeight="1" x14ac:dyDescent="0.3">
      <c r="A20" s="1"/>
      <c r="B20" s="1"/>
      <c r="C20" s="1"/>
      <c r="D20" s="1" t="s">
        <v>17</v>
      </c>
      <c r="E20" s="1"/>
      <c r="F20" s="1"/>
      <c r="G20" s="3">
        <v>5760</v>
      </c>
      <c r="H20" s="3">
        <v>4000</v>
      </c>
      <c r="I20" s="3">
        <f t="shared" si="0"/>
        <v>-1760</v>
      </c>
      <c r="J20" s="4">
        <f>ROUND(IF(H20=0, IF(G20=0, 0, 1), G20/H20),5)</f>
        <v>1.44</v>
      </c>
    </row>
    <row r="21" spans="1:10" ht="15" thickBot="1" x14ac:dyDescent="0.35">
      <c r="A21" s="1"/>
      <c r="B21" s="1"/>
      <c r="C21" s="1"/>
      <c r="D21" s="1" t="s">
        <v>18</v>
      </c>
      <c r="E21" s="1"/>
      <c r="F21" s="1"/>
      <c r="G21" s="5">
        <v>967.63</v>
      </c>
      <c r="H21" s="5"/>
      <c r="I21" s="5">
        <f t="shared" si="0"/>
        <v>-967.63</v>
      </c>
      <c r="J21" s="6">
        <f>ROUND(IF(H21=0, IF(G21=0, 0, 1), G21/H21),5)</f>
        <v>1</v>
      </c>
    </row>
    <row r="22" spans="1:10" x14ac:dyDescent="0.3">
      <c r="A22" s="1"/>
      <c r="B22" s="1"/>
      <c r="C22" s="1" t="s">
        <v>19</v>
      </c>
      <c r="D22" s="1"/>
      <c r="E22" s="1"/>
      <c r="F22" s="1"/>
      <c r="G22" s="3">
        <f>ROUND(G4+G8+SUM(G11:G12)+SUM(G19:G21),5)</f>
        <v>441812.47</v>
      </c>
      <c r="H22" s="3">
        <f>ROUND(H4+H8+SUM(H11:H12)+SUM(H19:H21),5)</f>
        <v>611178</v>
      </c>
      <c r="I22" s="3">
        <f t="shared" si="0"/>
        <v>169365.53000000003</v>
      </c>
      <c r="J22" s="4">
        <f>ROUND(IF(H22=0, IF(G22=0, 0, 1), G22/H22),5)</f>
        <v>0.72289000000000003</v>
      </c>
    </row>
    <row r="23" spans="1:10" x14ac:dyDescent="0.3">
      <c r="A23" s="1"/>
      <c r="B23" s="1"/>
      <c r="C23" s="1" t="s">
        <v>20</v>
      </c>
      <c r="D23" s="1"/>
      <c r="E23" s="1"/>
      <c r="F23" s="1"/>
      <c r="G23" s="3"/>
      <c r="H23" s="3"/>
      <c r="I23" s="3"/>
      <c r="J23" s="4"/>
    </row>
    <row r="24" spans="1:10" x14ac:dyDescent="0.3">
      <c r="A24" s="1"/>
      <c r="B24" s="1"/>
      <c r="C24" s="1"/>
      <c r="D24" s="1" t="s">
        <v>21</v>
      </c>
      <c r="E24" s="1"/>
      <c r="F24" s="1"/>
      <c r="G24" s="3">
        <v>0</v>
      </c>
      <c r="H24" s="3">
        <v>500</v>
      </c>
      <c r="I24" s="3">
        <f t="shared" si="0"/>
        <v>500</v>
      </c>
      <c r="J24" s="4">
        <f>ROUND(IF(H24=0, IF(G24=0, 0, 1), G24/H24),5)</f>
        <v>0</v>
      </c>
    </row>
    <row r="25" spans="1:10" x14ac:dyDescent="0.3">
      <c r="A25" s="1"/>
      <c r="B25" s="1"/>
      <c r="C25" s="1"/>
      <c r="D25" s="1" t="s">
        <v>22</v>
      </c>
      <c r="E25" s="1"/>
      <c r="F25" s="1"/>
      <c r="G25" s="3">
        <v>781.44</v>
      </c>
      <c r="H25" s="3">
        <v>1000</v>
      </c>
      <c r="I25" s="3">
        <f t="shared" si="0"/>
        <v>218.55999999999995</v>
      </c>
      <c r="J25" s="4">
        <f>ROUND(IF(H25=0, IF(G25=0, 0, 1), G25/H25),5)</f>
        <v>0.78144000000000002</v>
      </c>
    </row>
    <row r="26" spans="1:10" x14ac:dyDescent="0.3">
      <c r="A26" s="1"/>
      <c r="B26" s="1"/>
      <c r="C26" s="1"/>
      <c r="D26" s="1" t="s">
        <v>23</v>
      </c>
      <c r="E26" s="1"/>
      <c r="F26" s="1"/>
      <c r="G26" s="3">
        <v>49917.440000000002</v>
      </c>
      <c r="H26" s="3">
        <v>125000</v>
      </c>
      <c r="I26" s="3">
        <f t="shared" si="0"/>
        <v>75082.559999999998</v>
      </c>
      <c r="J26" s="4">
        <f>ROUND(IF(H26=0, IF(G26=0, 0, 1), G26/H26),5)</f>
        <v>0.39933999999999997</v>
      </c>
    </row>
    <row r="27" spans="1:10" x14ac:dyDescent="0.3">
      <c r="A27" s="1"/>
      <c r="B27" s="1"/>
      <c r="C27" s="1"/>
      <c r="D27" s="1" t="s">
        <v>24</v>
      </c>
      <c r="E27" s="1"/>
      <c r="F27" s="1"/>
      <c r="G27" s="3">
        <v>100</v>
      </c>
      <c r="H27" s="3">
        <v>150</v>
      </c>
      <c r="I27" s="3">
        <f t="shared" si="0"/>
        <v>50</v>
      </c>
      <c r="J27" s="4">
        <f>ROUND(IF(H27=0, IF(G27=0, 0, 1), G27/H27),5)</f>
        <v>0.66666999999999998</v>
      </c>
    </row>
    <row r="28" spans="1:10" x14ac:dyDescent="0.3">
      <c r="A28" s="1"/>
      <c r="B28" s="1"/>
      <c r="C28" s="1"/>
      <c r="D28" s="1" t="s">
        <v>25</v>
      </c>
      <c r="E28" s="1"/>
      <c r="F28" s="1"/>
      <c r="G28" s="3">
        <v>0</v>
      </c>
      <c r="H28" s="3">
        <v>500</v>
      </c>
      <c r="I28" s="3">
        <f t="shared" si="0"/>
        <v>500</v>
      </c>
      <c r="J28" s="4">
        <f>ROUND(IF(H28=0, IF(G28=0, 0, 1), G28/H28),5)</f>
        <v>0</v>
      </c>
    </row>
    <row r="29" spans="1:10" x14ac:dyDescent="0.3">
      <c r="A29" s="1"/>
      <c r="B29" s="1"/>
      <c r="C29" s="1"/>
      <c r="D29" s="1" t="s">
        <v>26</v>
      </c>
      <c r="E29" s="1"/>
      <c r="F29" s="1"/>
      <c r="G29" s="3">
        <v>12734.35</v>
      </c>
      <c r="H29" s="3">
        <v>10000</v>
      </c>
      <c r="I29" s="3">
        <f t="shared" si="0"/>
        <v>-2734.3500000000004</v>
      </c>
      <c r="J29" s="21">
        <f>ROUND(IF(H29=0, IF(G29=0, 0, 1), G29/H29),5)</f>
        <v>1.2734399999999999</v>
      </c>
    </row>
    <row r="30" spans="1:10" x14ac:dyDescent="0.3">
      <c r="A30" s="1"/>
      <c r="B30" s="1"/>
      <c r="C30" s="1"/>
      <c r="D30" s="1" t="s">
        <v>27</v>
      </c>
      <c r="E30" s="1"/>
      <c r="F30" s="1"/>
      <c r="G30" s="3"/>
      <c r="H30" s="3"/>
      <c r="I30" s="3"/>
      <c r="J30" s="4"/>
    </row>
    <row r="31" spans="1:10" x14ac:dyDescent="0.3">
      <c r="A31" s="1"/>
      <c r="B31" s="1"/>
      <c r="C31" s="1"/>
      <c r="D31" s="1"/>
      <c r="E31" s="1" t="s">
        <v>28</v>
      </c>
      <c r="F31" s="1"/>
      <c r="G31" s="3">
        <v>15293.72</v>
      </c>
      <c r="H31" s="3">
        <v>35000</v>
      </c>
      <c r="I31" s="3">
        <f t="shared" si="0"/>
        <v>19706.28</v>
      </c>
      <c r="J31" s="4">
        <f>ROUND(IF(H31=0, IF(G31=0, 0, 1), G31/H31),5)</f>
        <v>0.43696000000000002</v>
      </c>
    </row>
    <row r="32" spans="1:10" ht="15" thickBot="1" x14ac:dyDescent="0.35">
      <c r="A32" s="1"/>
      <c r="B32" s="1"/>
      <c r="C32" s="1"/>
      <c r="D32" s="1"/>
      <c r="E32" s="1" t="s">
        <v>29</v>
      </c>
      <c r="F32" s="1"/>
      <c r="G32" s="5">
        <v>36434.92</v>
      </c>
      <c r="H32" s="5">
        <v>0</v>
      </c>
      <c r="I32" s="5">
        <f t="shared" si="0"/>
        <v>-36434.92</v>
      </c>
      <c r="J32" s="20">
        <f>ROUND(IF(H32=0, IF(G32=0, 0, 1), G32/H32),5)</f>
        <v>1</v>
      </c>
    </row>
    <row r="33" spans="1:10" x14ac:dyDescent="0.3">
      <c r="A33" s="1"/>
      <c r="B33" s="1"/>
      <c r="C33" s="1"/>
      <c r="D33" s="1" t="s">
        <v>30</v>
      </c>
      <c r="E33" s="1"/>
      <c r="F33" s="1"/>
      <c r="G33" s="3">
        <f>ROUND(SUM(G30:G32),5)</f>
        <v>51728.639999999999</v>
      </c>
      <c r="H33" s="3">
        <f>ROUND(SUM(H30:H32),5)</f>
        <v>35000</v>
      </c>
      <c r="I33" s="3">
        <f t="shared" si="0"/>
        <v>-16728.64</v>
      </c>
      <c r="J33" s="21">
        <f>ROUND(IF(H33=0, IF(G33=0, 0, 1), G33/H33),5)</f>
        <v>1.4779599999999999</v>
      </c>
    </row>
    <row r="34" spans="1:10" ht="18.600000000000001" customHeight="1" x14ac:dyDescent="0.3">
      <c r="A34" s="1"/>
      <c r="B34" s="1"/>
      <c r="C34" s="1"/>
      <c r="D34" s="1" t="s">
        <v>31</v>
      </c>
      <c r="E34" s="1"/>
      <c r="F34" s="1"/>
      <c r="G34" s="3">
        <v>0</v>
      </c>
      <c r="H34" s="3">
        <v>2000</v>
      </c>
      <c r="I34" s="3">
        <f t="shared" si="0"/>
        <v>2000</v>
      </c>
      <c r="J34" s="4">
        <f>ROUND(IF(H34=0, IF(G34=0, 0, 1), G34/H34),5)</f>
        <v>0</v>
      </c>
    </row>
    <row r="35" spans="1:10" x14ac:dyDescent="0.3">
      <c r="A35" s="1"/>
      <c r="B35" s="1"/>
      <c r="C35" s="1"/>
      <c r="D35" s="1" t="s">
        <v>32</v>
      </c>
      <c r="E35" s="1"/>
      <c r="F35" s="1"/>
      <c r="G35" s="3">
        <v>5915</v>
      </c>
      <c r="H35" s="3">
        <v>100000</v>
      </c>
      <c r="I35" s="3">
        <f t="shared" si="0"/>
        <v>94085</v>
      </c>
      <c r="J35" s="4">
        <f>ROUND(IF(H35=0, IF(G35=0, 0, 1), G35/H35),5)</f>
        <v>5.9150000000000001E-2</v>
      </c>
    </row>
    <row r="36" spans="1:10" x14ac:dyDescent="0.3">
      <c r="A36" s="1"/>
      <c r="B36" s="1"/>
      <c r="C36" s="1"/>
      <c r="D36" s="1" t="s">
        <v>33</v>
      </c>
      <c r="E36" s="1"/>
      <c r="F36" s="1"/>
      <c r="G36" s="3">
        <v>7435.87</v>
      </c>
      <c r="H36" s="3">
        <v>7500</v>
      </c>
      <c r="I36" s="3">
        <f t="shared" si="0"/>
        <v>64.130000000000109</v>
      </c>
      <c r="J36" s="4">
        <f>ROUND(IF(H36=0, IF(G36=0, 0, 1), G36/H36),5)</f>
        <v>0.99145000000000005</v>
      </c>
    </row>
    <row r="37" spans="1:10" x14ac:dyDescent="0.3">
      <c r="A37" s="1"/>
      <c r="B37" s="1"/>
      <c r="C37" s="1"/>
      <c r="D37" s="1" t="s">
        <v>34</v>
      </c>
      <c r="E37" s="1"/>
      <c r="F37" s="1"/>
      <c r="G37" s="3">
        <v>4972.22</v>
      </c>
      <c r="H37" s="3">
        <v>7500</v>
      </c>
      <c r="I37" s="3">
        <f t="shared" si="0"/>
        <v>2527.7799999999997</v>
      </c>
      <c r="J37" s="4">
        <f>ROUND(IF(H37=0, IF(G37=0, 0, 1), G37/H37),5)</f>
        <v>0.66295999999999999</v>
      </c>
    </row>
    <row r="38" spans="1:10" hidden="1" x14ac:dyDescent="0.3">
      <c r="A38" s="1"/>
      <c r="B38" s="1"/>
      <c r="C38" s="1"/>
      <c r="D38" s="1" t="s">
        <v>35</v>
      </c>
      <c r="E38" s="1"/>
      <c r="F38" s="1"/>
      <c r="G38" s="3"/>
      <c r="H38" s="3"/>
      <c r="I38" s="3">
        <f t="shared" si="0"/>
        <v>0</v>
      </c>
      <c r="J38" s="4"/>
    </row>
    <row r="39" spans="1:10" hidden="1" x14ac:dyDescent="0.3">
      <c r="A39" s="1"/>
      <c r="B39" s="1"/>
      <c r="C39" s="1"/>
      <c r="D39" s="1"/>
      <c r="E39" s="1" t="s">
        <v>36</v>
      </c>
      <c r="F39" s="1"/>
      <c r="G39" s="3">
        <v>155</v>
      </c>
      <c r="H39" s="3"/>
      <c r="I39" s="3">
        <f t="shared" si="0"/>
        <v>-155</v>
      </c>
      <c r="J39" s="4"/>
    </row>
    <row r="40" spans="1:10" ht="15" hidden="1" thickBot="1" x14ac:dyDescent="0.35">
      <c r="A40" s="1"/>
      <c r="B40" s="1"/>
      <c r="C40" s="1"/>
      <c r="D40" s="1"/>
      <c r="E40" s="1" t="s">
        <v>37</v>
      </c>
      <c r="F40" s="1"/>
      <c r="G40" s="5">
        <v>19755</v>
      </c>
      <c r="H40" s="5">
        <v>28000</v>
      </c>
      <c r="I40" s="3">
        <f t="shared" si="0"/>
        <v>8245</v>
      </c>
      <c r="J40" s="6">
        <f>ROUND(IF(H40=0, IF(G40=0, 0, 1), G40/H40),5)</f>
        <v>0.70553999999999994</v>
      </c>
    </row>
    <row r="41" spans="1:10" x14ac:dyDescent="0.3">
      <c r="A41" s="1"/>
      <c r="B41" s="1"/>
      <c r="C41" s="1"/>
      <c r="D41" s="1" t="s">
        <v>35</v>
      </c>
      <c r="E41" s="1"/>
      <c r="F41" s="1"/>
      <c r="G41" s="3">
        <f>ROUND(SUM(G38:G40),5)</f>
        <v>19910</v>
      </c>
      <c r="H41" s="3">
        <f>ROUND(SUM(H38:H40),5)</f>
        <v>28000</v>
      </c>
      <c r="I41" s="3">
        <f t="shared" si="0"/>
        <v>8090</v>
      </c>
      <c r="J41" s="4">
        <f>ROUND(IF(H41=0, IF(G41=0, 0, 1), G41/H41),5)</f>
        <v>0.71106999999999998</v>
      </c>
    </row>
    <row r="42" spans="1:10" x14ac:dyDescent="0.3">
      <c r="A42" s="1"/>
      <c r="B42" s="1"/>
      <c r="C42" s="1"/>
      <c r="D42" s="1" t="s">
        <v>38</v>
      </c>
      <c r="E42" s="1"/>
      <c r="F42" s="1"/>
      <c r="G42" s="3">
        <v>0</v>
      </c>
      <c r="H42" s="3">
        <v>500</v>
      </c>
      <c r="I42" s="3">
        <f t="shared" si="0"/>
        <v>500</v>
      </c>
      <c r="J42" s="4">
        <f>ROUND(IF(H42=0, IF(G42=0, 0, 1), G42/H42),5)</f>
        <v>0</v>
      </c>
    </row>
    <row r="43" spans="1:10" x14ac:dyDescent="0.3">
      <c r="A43" s="1"/>
      <c r="B43" s="1"/>
      <c r="C43" s="1"/>
      <c r="D43" s="1" t="s">
        <v>39</v>
      </c>
      <c r="E43" s="1"/>
      <c r="F43" s="1"/>
      <c r="G43" s="3">
        <v>0</v>
      </c>
      <c r="H43" s="3">
        <v>50</v>
      </c>
      <c r="I43" s="3">
        <f t="shared" si="0"/>
        <v>50</v>
      </c>
      <c r="J43" s="4">
        <f>ROUND(IF(H43=0, IF(G43=0, 0, 1), G43/H43),5)</f>
        <v>0</v>
      </c>
    </row>
    <row r="44" spans="1:10" x14ac:dyDescent="0.3">
      <c r="A44" s="1"/>
      <c r="B44" s="1"/>
      <c r="C44" s="1"/>
      <c r="D44" s="1" t="s">
        <v>40</v>
      </c>
      <c r="E44" s="1"/>
      <c r="F44" s="1"/>
      <c r="G44" s="3">
        <v>1192.82</v>
      </c>
      <c r="H44" s="3">
        <v>8000</v>
      </c>
      <c r="I44" s="3">
        <f t="shared" si="0"/>
        <v>6807.18</v>
      </c>
      <c r="J44" s="4">
        <f>ROUND(IF(H44=0, IF(G44=0, 0, 1), G44/H44),5)</f>
        <v>0.14910000000000001</v>
      </c>
    </row>
    <row r="45" spans="1:10" hidden="1" x14ac:dyDescent="0.3">
      <c r="A45" s="1"/>
      <c r="B45" s="1"/>
      <c r="C45" s="1"/>
      <c r="D45" s="1" t="s">
        <v>41</v>
      </c>
      <c r="E45" s="1"/>
      <c r="F45" s="1"/>
      <c r="G45" s="3"/>
      <c r="H45" s="3"/>
      <c r="I45" s="3">
        <f t="shared" si="0"/>
        <v>0</v>
      </c>
      <c r="J45" s="4"/>
    </row>
    <row r="46" spans="1:10" ht="15" hidden="1" thickBot="1" x14ac:dyDescent="0.35">
      <c r="A46" s="1"/>
      <c r="B46" s="1"/>
      <c r="C46" s="1"/>
      <c r="D46" s="1"/>
      <c r="E46" s="1" t="s">
        <v>42</v>
      </c>
      <c r="F46" s="1"/>
      <c r="G46" s="5">
        <v>4754.6899999999996</v>
      </c>
      <c r="H46" s="5">
        <v>3000</v>
      </c>
      <c r="I46" s="3">
        <f t="shared" si="0"/>
        <v>-1754.6899999999996</v>
      </c>
      <c r="J46" s="6">
        <f>ROUND(IF(H46=0, IF(G46=0, 0, 1), G46/H46),5)</f>
        <v>1.5849</v>
      </c>
    </row>
    <row r="47" spans="1:10" x14ac:dyDescent="0.3">
      <c r="A47" s="1"/>
      <c r="B47" s="1"/>
      <c r="C47" s="1"/>
      <c r="D47" s="1" t="s">
        <v>41</v>
      </c>
      <c r="E47" s="1"/>
      <c r="F47" s="1"/>
      <c r="G47" s="3">
        <f>ROUND(SUM(G45:G46),5)</f>
        <v>4754.6899999999996</v>
      </c>
      <c r="H47" s="3">
        <f>ROUND(SUM(H45:H46),5)</f>
        <v>3000</v>
      </c>
      <c r="I47" s="3">
        <f t="shared" si="0"/>
        <v>-1754.6899999999996</v>
      </c>
      <c r="J47" s="21">
        <f>ROUND(IF(H47=0, IF(G47=0, 0, 1), G47/H47),5)</f>
        <v>1.5849</v>
      </c>
    </row>
    <row r="48" spans="1:10" x14ac:dyDescent="0.3">
      <c r="A48" s="1"/>
      <c r="B48" s="1"/>
      <c r="C48" s="1"/>
      <c r="D48" s="1" t="s">
        <v>43</v>
      </c>
      <c r="E48" s="1"/>
      <c r="F48" s="1"/>
      <c r="G48" s="3"/>
      <c r="H48" s="3"/>
      <c r="I48" s="3"/>
      <c r="J48" s="4"/>
    </row>
    <row r="49" spans="1:10" x14ac:dyDescent="0.3">
      <c r="A49" s="1"/>
      <c r="B49" s="1"/>
      <c r="C49" s="1"/>
      <c r="D49" s="1"/>
      <c r="E49" s="1" t="s">
        <v>44</v>
      </c>
      <c r="F49" s="1"/>
      <c r="G49" s="3">
        <v>30180</v>
      </c>
      <c r="H49" s="3">
        <v>30000</v>
      </c>
      <c r="I49" s="3">
        <f t="shared" si="0"/>
        <v>-180</v>
      </c>
      <c r="J49" s="21">
        <f>ROUND(IF(H49=0, IF(G49=0, 0, 1), G49/H49),5)</f>
        <v>1.006</v>
      </c>
    </row>
    <row r="50" spans="1:10" x14ac:dyDescent="0.3">
      <c r="A50" s="1"/>
      <c r="B50" s="1"/>
      <c r="C50" s="1"/>
      <c r="D50" s="1"/>
      <c r="E50" s="1" t="s">
        <v>45</v>
      </c>
      <c r="F50" s="1"/>
      <c r="G50" s="3">
        <v>81848.55</v>
      </c>
      <c r="H50" s="3">
        <v>125000</v>
      </c>
      <c r="I50" s="3">
        <f t="shared" si="0"/>
        <v>43151.45</v>
      </c>
      <c r="J50" s="4">
        <f>ROUND(IF(H50=0, IF(G50=0, 0, 1), G50/H50),5)</f>
        <v>0.65478999999999998</v>
      </c>
    </row>
    <row r="51" spans="1:10" x14ac:dyDescent="0.3">
      <c r="A51" s="1"/>
      <c r="B51" s="1"/>
      <c r="C51" s="1"/>
      <c r="D51" s="1"/>
      <c r="E51" s="1" t="s">
        <v>46</v>
      </c>
      <c r="F51" s="1"/>
      <c r="G51" s="3">
        <v>27177.74</v>
      </c>
      <c r="H51" s="3">
        <v>31900</v>
      </c>
      <c r="I51" s="3">
        <f t="shared" si="0"/>
        <v>4722.2599999999984</v>
      </c>
      <c r="J51" s="4">
        <f>ROUND(IF(H51=0, IF(G51=0, 0, 1), G51/H51),5)</f>
        <v>0.85197000000000001</v>
      </c>
    </row>
    <row r="52" spans="1:10" x14ac:dyDescent="0.3">
      <c r="A52" s="1"/>
      <c r="B52" s="1"/>
      <c r="C52" s="1"/>
      <c r="D52" s="1"/>
      <c r="E52" s="1" t="s">
        <v>47</v>
      </c>
      <c r="F52" s="1"/>
      <c r="G52" s="3">
        <v>134505.82999999999</v>
      </c>
      <c r="H52" s="3">
        <v>150000</v>
      </c>
      <c r="I52" s="3">
        <f t="shared" si="0"/>
        <v>15494.170000000013</v>
      </c>
      <c r="J52" s="4">
        <f>ROUND(IF(H52=0, IF(G52=0, 0, 1), G52/H52),5)</f>
        <v>0.89671000000000001</v>
      </c>
    </row>
    <row r="53" spans="1:10" x14ac:dyDescent="0.3">
      <c r="A53" s="1"/>
      <c r="B53" s="1"/>
      <c r="C53" s="1"/>
      <c r="D53" s="1"/>
      <c r="E53" s="1" t="s">
        <v>48</v>
      </c>
      <c r="F53" s="1"/>
      <c r="G53" s="3">
        <v>14629.78</v>
      </c>
      <c r="H53" s="3">
        <v>19352.25</v>
      </c>
      <c r="I53" s="3">
        <f t="shared" si="0"/>
        <v>4722.4699999999993</v>
      </c>
      <c r="J53" s="4">
        <f>ROUND(IF(H53=0, IF(G53=0, 0, 1), G53/H53),5)</f>
        <v>0.75597000000000003</v>
      </c>
    </row>
    <row r="54" spans="1:10" x14ac:dyDescent="0.3">
      <c r="A54" s="1"/>
      <c r="B54" s="1"/>
      <c r="C54" s="1"/>
      <c r="D54" s="1"/>
      <c r="E54" s="1" t="s">
        <v>49</v>
      </c>
      <c r="F54" s="1"/>
      <c r="G54" s="3">
        <v>13437.23</v>
      </c>
      <c r="H54" s="3">
        <v>16050</v>
      </c>
      <c r="I54" s="3">
        <f t="shared" si="0"/>
        <v>2612.7700000000004</v>
      </c>
      <c r="J54" s="4">
        <f>ROUND(IF(H54=0, IF(G54=0, 0, 1), G54/H54),5)</f>
        <v>0.83721000000000001</v>
      </c>
    </row>
    <row r="55" spans="1:10" x14ac:dyDescent="0.3">
      <c r="A55" s="1"/>
      <c r="B55" s="1"/>
      <c r="C55" s="1"/>
      <c r="D55" s="1"/>
      <c r="E55" s="1" t="s">
        <v>50</v>
      </c>
      <c r="F55" s="1"/>
      <c r="G55" s="3">
        <v>505.03</v>
      </c>
      <c r="H55" s="3">
        <v>274.5</v>
      </c>
      <c r="I55" s="3">
        <f t="shared" si="0"/>
        <v>-230.52999999999997</v>
      </c>
      <c r="J55" s="21">
        <f>ROUND(IF(H55=0, IF(G55=0, 0, 1), G55/H55),5)</f>
        <v>1.83982</v>
      </c>
    </row>
    <row r="56" spans="1:10" x14ac:dyDescent="0.3">
      <c r="A56" s="1"/>
      <c r="B56" s="1"/>
      <c r="C56" s="1"/>
      <c r="D56" s="1"/>
      <c r="E56" s="1" t="s">
        <v>51</v>
      </c>
      <c r="F56" s="1"/>
      <c r="G56" s="3">
        <v>12758.74</v>
      </c>
      <c r="H56" s="3">
        <v>21685.5</v>
      </c>
      <c r="I56" s="3">
        <f t="shared" si="0"/>
        <v>8926.76</v>
      </c>
      <c r="J56" s="4">
        <f>ROUND(IF(H56=0, IF(G56=0, 0, 1), G56/H56),5)</f>
        <v>0.58835000000000004</v>
      </c>
    </row>
    <row r="57" spans="1:10" ht="15" thickBot="1" x14ac:dyDescent="0.35">
      <c r="A57" s="1"/>
      <c r="B57" s="1"/>
      <c r="C57" s="1"/>
      <c r="D57" s="1"/>
      <c r="E57" s="1" t="s">
        <v>52</v>
      </c>
      <c r="F57" s="1"/>
      <c r="G57" s="5">
        <v>256.60000000000002</v>
      </c>
      <c r="H57" s="5">
        <v>200</v>
      </c>
      <c r="I57" s="5">
        <f t="shared" si="0"/>
        <v>-56.600000000000023</v>
      </c>
      <c r="J57" s="20">
        <f>ROUND(IF(H57=0, IF(G57=0, 0, 1), G57/H57),5)</f>
        <v>1.2829999999999999</v>
      </c>
    </row>
    <row r="58" spans="1:10" x14ac:dyDescent="0.3">
      <c r="A58" s="1"/>
      <c r="B58" s="1"/>
      <c r="C58" s="1"/>
      <c r="D58" s="1" t="s">
        <v>53</v>
      </c>
      <c r="E58" s="1"/>
      <c r="F58" s="1"/>
      <c r="G58" s="3">
        <f>ROUND(SUM(G48:G57),5)</f>
        <v>315299.5</v>
      </c>
      <c r="H58" s="3">
        <f>ROUND(SUM(H48:H57),5)</f>
        <v>394462.25</v>
      </c>
      <c r="I58" s="3">
        <f t="shared" si="0"/>
        <v>79162.75</v>
      </c>
      <c r="J58" s="4">
        <f>ROUND(IF(H58=0, IF(G58=0, 0, 1), G58/H58),5)</f>
        <v>0.79930999999999996</v>
      </c>
    </row>
    <row r="59" spans="1:10" x14ac:dyDescent="0.3">
      <c r="A59" s="1"/>
      <c r="B59" s="1"/>
      <c r="C59" s="1"/>
      <c r="D59" s="1" t="s">
        <v>54</v>
      </c>
      <c r="E59" s="1"/>
      <c r="F59" s="1"/>
      <c r="G59" s="3"/>
      <c r="H59" s="3"/>
      <c r="I59" s="3"/>
      <c r="J59" s="4"/>
    </row>
    <row r="60" spans="1:10" x14ac:dyDescent="0.3">
      <c r="A60" s="1"/>
      <c r="B60" s="1"/>
      <c r="C60" s="1"/>
      <c r="D60" s="1"/>
      <c r="E60" s="1" t="s">
        <v>55</v>
      </c>
      <c r="F60" s="1"/>
      <c r="G60" s="3">
        <v>8100</v>
      </c>
      <c r="H60" s="3">
        <v>8100</v>
      </c>
      <c r="I60" s="3">
        <f t="shared" si="0"/>
        <v>0</v>
      </c>
      <c r="J60" s="4">
        <f>ROUND(IF(H60=0, IF(G60=0, 0, 1), G60/H60),5)</f>
        <v>1</v>
      </c>
    </row>
    <row r="61" spans="1:10" ht="15" thickBot="1" x14ac:dyDescent="0.35">
      <c r="A61" s="1"/>
      <c r="B61" s="1"/>
      <c r="C61" s="1"/>
      <c r="D61" s="1"/>
      <c r="E61" s="1" t="s">
        <v>56</v>
      </c>
      <c r="F61" s="1"/>
      <c r="G61" s="5">
        <v>561.70000000000005</v>
      </c>
      <c r="H61" s="5">
        <v>1000</v>
      </c>
      <c r="I61" s="5">
        <f t="shared" si="0"/>
        <v>438.29999999999995</v>
      </c>
      <c r="J61" s="6">
        <f>ROUND(IF(H61=0, IF(G61=0, 0, 1), G61/H61),5)</f>
        <v>0.56169999999999998</v>
      </c>
    </row>
    <row r="62" spans="1:10" x14ac:dyDescent="0.3">
      <c r="A62" s="1"/>
      <c r="B62" s="1"/>
      <c r="C62" s="1"/>
      <c r="D62" s="1" t="s">
        <v>57</v>
      </c>
      <c r="E62" s="1"/>
      <c r="F62" s="1"/>
      <c r="G62" s="3">
        <f>ROUND(SUM(G59:G61),5)</f>
        <v>8661.7000000000007</v>
      </c>
      <c r="H62" s="3">
        <f>ROUND(SUM(H59:H61),5)</f>
        <v>9100</v>
      </c>
      <c r="I62" s="3">
        <f t="shared" si="0"/>
        <v>438.29999999999927</v>
      </c>
      <c r="J62" s="4">
        <f>ROUND(IF(H62=0, IF(G62=0, 0, 1), G62/H62),5)</f>
        <v>0.95184000000000002</v>
      </c>
    </row>
    <row r="63" spans="1:10" x14ac:dyDescent="0.3">
      <c r="A63" s="1"/>
      <c r="B63" s="1"/>
      <c r="C63" s="1"/>
      <c r="D63" s="1" t="s">
        <v>58</v>
      </c>
      <c r="E63" s="1"/>
      <c r="F63" s="1"/>
      <c r="G63" s="3"/>
      <c r="H63" s="3"/>
      <c r="I63" s="3"/>
      <c r="J63" s="4"/>
    </row>
    <row r="64" spans="1:10" x14ac:dyDescent="0.3">
      <c r="A64" s="1"/>
      <c r="B64" s="1"/>
      <c r="C64" s="1"/>
      <c r="D64" s="1"/>
      <c r="E64" s="1" t="s">
        <v>59</v>
      </c>
      <c r="F64" s="1"/>
      <c r="G64" s="3">
        <v>23441.56</v>
      </c>
      <c r="H64" s="3">
        <v>15000</v>
      </c>
      <c r="I64" s="3">
        <f t="shared" si="0"/>
        <v>-8441.5600000000013</v>
      </c>
      <c r="J64" s="21">
        <f>ROUND(IF(H64=0, IF(G64=0, 0, 1), G64/H64),5)</f>
        <v>1.56277</v>
      </c>
    </row>
    <row r="65" spans="1:10" ht="15" thickBot="1" x14ac:dyDescent="0.35">
      <c r="A65" s="1"/>
      <c r="B65" s="1"/>
      <c r="C65" s="1"/>
      <c r="D65" s="1"/>
      <c r="E65" s="1" t="s">
        <v>60</v>
      </c>
      <c r="F65" s="1"/>
      <c r="G65" s="5">
        <v>25576.18</v>
      </c>
      <c r="H65" s="5">
        <v>40000</v>
      </c>
      <c r="I65" s="5">
        <f t="shared" si="0"/>
        <v>14423.82</v>
      </c>
      <c r="J65" s="6">
        <f>ROUND(IF(H65=0, IF(G65=0, 0, 1), G65/H65),5)</f>
        <v>0.63939999999999997</v>
      </c>
    </row>
    <row r="66" spans="1:10" x14ac:dyDescent="0.3">
      <c r="A66" s="1"/>
      <c r="B66" s="1"/>
      <c r="C66" s="1"/>
      <c r="D66" s="1" t="s">
        <v>61</v>
      </c>
      <c r="E66" s="1"/>
      <c r="F66" s="1"/>
      <c r="G66" s="3">
        <f>ROUND(SUM(G63:G65),5)</f>
        <v>49017.74</v>
      </c>
      <c r="H66" s="3">
        <f>ROUND(SUM(H63:H65),5)</f>
        <v>55000</v>
      </c>
      <c r="I66" s="3">
        <f t="shared" si="0"/>
        <v>5982.260000000002</v>
      </c>
      <c r="J66" s="4">
        <f>ROUND(IF(H66=0, IF(G66=0, 0, 1), G66/H66),5)</f>
        <v>0.89122999999999997</v>
      </c>
    </row>
    <row r="67" spans="1:10" hidden="1" x14ac:dyDescent="0.3">
      <c r="A67" s="1"/>
      <c r="B67" s="1"/>
      <c r="C67" s="1"/>
      <c r="D67" s="1" t="s">
        <v>62</v>
      </c>
      <c r="E67" s="1"/>
      <c r="F67" s="1"/>
      <c r="G67" s="3"/>
      <c r="H67" s="3"/>
      <c r="I67" s="3"/>
      <c r="J67" s="4"/>
    </row>
    <row r="68" spans="1:10" ht="15" hidden="1" thickBot="1" x14ac:dyDescent="0.35">
      <c r="A68" s="1"/>
      <c r="B68" s="1"/>
      <c r="C68" s="1"/>
      <c r="D68" s="1"/>
      <c r="E68" s="1" t="s">
        <v>63</v>
      </c>
      <c r="F68" s="1"/>
      <c r="G68" s="5">
        <v>1776.75</v>
      </c>
      <c r="H68" s="5">
        <v>2000</v>
      </c>
      <c r="I68" s="3">
        <f t="shared" si="0"/>
        <v>223.25</v>
      </c>
      <c r="J68" s="6">
        <f>ROUND(IF(H68=0, IF(G68=0, 0, 1), G68/H68),5)</f>
        <v>0.88837999999999995</v>
      </c>
    </row>
    <row r="69" spans="1:10" ht="21" customHeight="1" x14ac:dyDescent="0.3">
      <c r="A69" s="1"/>
      <c r="B69" s="1"/>
      <c r="C69" s="1"/>
      <c r="D69" s="1" t="s">
        <v>62</v>
      </c>
      <c r="E69" s="1"/>
      <c r="F69" s="1"/>
      <c r="G69" s="3">
        <f>ROUND(SUM(G67:G68),5)</f>
        <v>1776.75</v>
      </c>
      <c r="H69" s="3">
        <f>ROUND(SUM(H67:H68),5)</f>
        <v>2000</v>
      </c>
      <c r="I69" s="3">
        <f t="shared" si="0"/>
        <v>223.25</v>
      </c>
      <c r="J69" s="4">
        <f>ROUND(IF(H69=0, IF(G69=0, 0, 1), G69/H69),5)</f>
        <v>0.88837999999999995</v>
      </c>
    </row>
    <row r="70" spans="1:10" hidden="1" x14ac:dyDescent="0.3">
      <c r="A70" s="1"/>
      <c r="B70" s="1"/>
      <c r="C70" s="1"/>
      <c r="D70" s="1" t="s">
        <v>64</v>
      </c>
      <c r="E70" s="1"/>
      <c r="F70" s="1"/>
      <c r="G70" s="3"/>
      <c r="H70" s="3"/>
      <c r="I70" s="3">
        <f t="shared" si="0"/>
        <v>0</v>
      </c>
      <c r="J70" s="4"/>
    </row>
    <row r="71" spans="1:10" hidden="1" x14ac:dyDescent="0.3">
      <c r="A71" s="1"/>
      <c r="B71" s="1"/>
      <c r="C71" s="1"/>
      <c r="D71" s="1"/>
      <c r="E71" s="1" t="s">
        <v>65</v>
      </c>
      <c r="F71" s="1"/>
      <c r="G71" s="3">
        <v>2679.95</v>
      </c>
      <c r="H71" s="3"/>
      <c r="I71" s="3">
        <f t="shared" ref="I71:I79" si="2">H71-G71</f>
        <v>-2679.95</v>
      </c>
      <c r="J71" s="4"/>
    </row>
    <row r="72" spans="1:10" hidden="1" x14ac:dyDescent="0.3">
      <c r="A72" s="1"/>
      <c r="B72" s="1"/>
      <c r="C72" s="1"/>
      <c r="D72" s="1"/>
      <c r="E72" s="1" t="s">
        <v>64</v>
      </c>
      <c r="F72" s="1"/>
      <c r="G72" s="3">
        <v>1308.7</v>
      </c>
      <c r="H72" s="3"/>
      <c r="I72" s="3">
        <f t="shared" si="2"/>
        <v>-1308.7</v>
      </c>
      <c r="J72" s="4"/>
    </row>
    <row r="73" spans="1:10" hidden="1" x14ac:dyDescent="0.3">
      <c r="A73" s="1"/>
      <c r="B73" s="1"/>
      <c r="C73" s="1"/>
      <c r="D73" s="1"/>
      <c r="E73" s="1" t="s">
        <v>66</v>
      </c>
      <c r="F73" s="1"/>
      <c r="G73" s="7">
        <v>803.53</v>
      </c>
      <c r="H73" s="7">
        <v>5000</v>
      </c>
      <c r="I73" s="3">
        <f t="shared" si="2"/>
        <v>4196.47</v>
      </c>
      <c r="J73" s="8">
        <f>ROUND(IF(H73=0, IF(G73=0, 0, 1), G73/H73),5)</f>
        <v>0.16070999999999999</v>
      </c>
    </row>
    <row r="74" spans="1:10" x14ac:dyDescent="0.3">
      <c r="A74" s="1"/>
      <c r="B74" s="1"/>
      <c r="C74" s="1"/>
      <c r="D74" s="1" t="s">
        <v>64</v>
      </c>
      <c r="E74" s="1"/>
      <c r="F74" s="1"/>
      <c r="G74" s="7">
        <f>ROUND(SUM(G70:G73),5)</f>
        <v>4792.18</v>
      </c>
      <c r="H74" s="7">
        <f>ROUND(SUM(H70:H73),5)</f>
        <v>5000</v>
      </c>
      <c r="I74" s="7">
        <f t="shared" si="2"/>
        <v>207.81999999999971</v>
      </c>
      <c r="J74" s="8">
        <f>ROUND(IF(H74=0, IF(G74=0, 0, 1), G74/H74),5)</f>
        <v>0.95843999999999996</v>
      </c>
    </row>
    <row r="75" spans="1:10" hidden="1" x14ac:dyDescent="0.3">
      <c r="A75" s="1"/>
      <c r="B75" s="1"/>
      <c r="C75" s="1"/>
      <c r="D75" s="1" t="s">
        <v>67</v>
      </c>
      <c r="E75" s="1"/>
      <c r="F75" s="1"/>
      <c r="G75" s="7"/>
      <c r="H75" s="7"/>
      <c r="I75" s="7">
        <f t="shared" si="2"/>
        <v>0</v>
      </c>
      <c r="J75" s="8"/>
    </row>
    <row r="76" spans="1:10" hidden="1" x14ac:dyDescent="0.3">
      <c r="A76" s="1"/>
      <c r="B76" s="1"/>
      <c r="C76" s="1"/>
      <c r="D76" s="1"/>
      <c r="E76" s="1" t="s">
        <v>68</v>
      </c>
      <c r="F76" s="1"/>
      <c r="G76" s="7">
        <v>16534.599999999999</v>
      </c>
      <c r="H76" s="7">
        <v>25000</v>
      </c>
      <c r="I76" s="7">
        <f t="shared" si="2"/>
        <v>8465.4000000000015</v>
      </c>
      <c r="J76" s="8">
        <f>ROUND(IF(H76=0, IF(G76=0, 0, 1), G76/H76),5)</f>
        <v>0.66137999999999997</v>
      </c>
    </row>
    <row r="77" spans="1:10" ht="15" thickBot="1" x14ac:dyDescent="0.35">
      <c r="A77" s="1"/>
      <c r="B77" s="1"/>
      <c r="C77" s="1"/>
      <c r="D77" s="1" t="s">
        <v>67</v>
      </c>
      <c r="E77" s="1"/>
      <c r="F77" s="1"/>
      <c r="G77" s="5">
        <f>ROUND(SUM(G75:G76),5)</f>
        <v>16534.599999999999</v>
      </c>
      <c r="H77" s="5">
        <f>ROUND(SUM(H75:H76),5)</f>
        <v>25000</v>
      </c>
      <c r="I77" s="5">
        <f t="shared" si="2"/>
        <v>8465.4000000000015</v>
      </c>
      <c r="J77" s="6">
        <f>ROUND(IF(H77=0, IF(G77=0, 0, 1), G77/H77),5)</f>
        <v>0.66137999999999997</v>
      </c>
    </row>
    <row r="78" spans="1:10" ht="15" thickBot="1" x14ac:dyDescent="0.35">
      <c r="A78" s="1"/>
      <c r="B78" s="1"/>
      <c r="C78" s="1" t="s">
        <v>69</v>
      </c>
      <c r="D78" s="1"/>
      <c r="E78" s="1"/>
      <c r="F78" s="1"/>
      <c r="G78" s="9">
        <f>ROUND(SUM(G23:G29)+SUM(G33:G37)+SUM(G41:G44)+G47+G58+G62+G66+G69+G74+G77,5)</f>
        <v>555524.93999999994</v>
      </c>
      <c r="H78" s="9">
        <f>ROUND(SUM(H23:H29)+SUM(H33:H37)+SUM(H41:H44)+H47+H58+H62+H66+H69+H74+H77,5)</f>
        <v>819262.25</v>
      </c>
      <c r="I78" s="9">
        <f t="shared" si="2"/>
        <v>263737.31000000006</v>
      </c>
      <c r="J78" s="10">
        <f>ROUND(IF(H78=0, IF(G78=0, 0, 1), G78/H78),5)</f>
        <v>0.67808000000000002</v>
      </c>
    </row>
    <row r="79" spans="1:10" x14ac:dyDescent="0.3">
      <c r="A79" s="1"/>
      <c r="B79" s="1" t="s">
        <v>70</v>
      </c>
      <c r="C79" s="1"/>
      <c r="D79" s="1"/>
      <c r="E79" s="1"/>
      <c r="F79" s="1"/>
      <c r="G79" s="3">
        <f>ROUND(G3+G22-G78,5)</f>
        <v>-113712.47</v>
      </c>
      <c r="H79" s="3">
        <f>ROUND(H3+H22-H78,5)</f>
        <v>-208084.25</v>
      </c>
      <c r="I79" s="3">
        <f t="shared" si="2"/>
        <v>-94371.78</v>
      </c>
      <c r="J79" s="4"/>
    </row>
    <row r="80" spans="1:10" x14ac:dyDescent="0.3">
      <c r="A80" s="1"/>
      <c r="B80" s="1" t="s">
        <v>71</v>
      </c>
      <c r="C80" s="1"/>
      <c r="D80" s="1"/>
      <c r="E80" s="1"/>
      <c r="F80" s="1"/>
      <c r="G80" s="3"/>
      <c r="H80" s="3"/>
      <c r="I80" s="3"/>
      <c r="J80" s="4"/>
    </row>
    <row r="81" spans="1:10" x14ac:dyDescent="0.3">
      <c r="A81" s="1"/>
      <c r="B81" s="1"/>
      <c r="C81" s="1" t="s">
        <v>72</v>
      </c>
      <c r="D81" s="1"/>
      <c r="E81" s="1"/>
      <c r="F81" s="1"/>
      <c r="G81" s="3"/>
      <c r="H81" s="3"/>
      <c r="I81" s="3"/>
      <c r="J81" s="4"/>
    </row>
    <row r="82" spans="1:10" x14ac:dyDescent="0.3">
      <c r="A82" s="1"/>
      <c r="B82" s="1"/>
      <c r="C82" s="1"/>
      <c r="D82" s="1" t="s">
        <v>73</v>
      </c>
      <c r="E82" s="1"/>
      <c r="F82" s="1"/>
      <c r="G82" s="7">
        <v>-30025.94</v>
      </c>
      <c r="H82" s="3"/>
      <c r="I82" s="3"/>
      <c r="J82" s="4"/>
    </row>
    <row r="83" spans="1:10" ht="15" hidden="1" thickBot="1" x14ac:dyDescent="0.35">
      <c r="A83" s="1"/>
      <c r="B83" s="1"/>
      <c r="C83" s="1" t="s">
        <v>74</v>
      </c>
      <c r="D83" s="1"/>
      <c r="E83" s="1"/>
      <c r="F83" s="1"/>
      <c r="G83" s="11">
        <f>ROUND(SUM(G81:G82),5)</f>
        <v>-30025.94</v>
      </c>
      <c r="H83" s="3"/>
      <c r="I83" s="3"/>
      <c r="J83" s="4"/>
    </row>
    <row r="84" spans="1:10" ht="15" hidden="1" thickBot="1" x14ac:dyDescent="0.35">
      <c r="A84" s="1"/>
      <c r="B84" s="1" t="s">
        <v>75</v>
      </c>
      <c r="C84" s="1"/>
      <c r="D84" s="1"/>
      <c r="E84" s="1"/>
      <c r="F84" s="1"/>
      <c r="G84" s="11">
        <f>ROUND(G80+G83,5)</f>
        <v>-30025.94</v>
      </c>
      <c r="H84" s="7"/>
      <c r="I84" s="7"/>
      <c r="J84" s="8"/>
    </row>
    <row r="85" spans="1:10" s="14" customFormat="1" ht="10.8" hidden="1" thickBot="1" x14ac:dyDescent="0.25">
      <c r="A85" s="1" t="s">
        <v>76</v>
      </c>
      <c r="B85" s="1"/>
      <c r="C85" s="1"/>
      <c r="D85" s="1"/>
      <c r="E85" s="1"/>
      <c r="F85" s="1"/>
      <c r="G85" s="12">
        <f>ROUND(G79+G84,5)</f>
        <v>-143738.41</v>
      </c>
      <c r="H85" s="12">
        <f>ROUND(H79+H84,5)</f>
        <v>-208084.25</v>
      </c>
      <c r="I85" s="12">
        <f>ROUND((G85-H85),5)</f>
        <v>64345.84</v>
      </c>
      <c r="J85" s="13">
        <f>ROUND(IF(H85=0, IF(G85=0, 0, 1), G85/H85),5)</f>
        <v>0.69077</v>
      </c>
    </row>
    <row r="86" spans="1:10" ht="15" hidden="1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10:07 PM
&amp;"Arial,Bold"&amp;8 07/12/21
&amp;"Arial,Bold"&amp;8 Cash Basis&amp;C&amp;"Arial,Bold"&amp;12 Johnson Co Fire Control District #1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2021-07-13T04:18:40Z</cp:lastPrinted>
  <dcterms:created xsi:type="dcterms:W3CDTF">2021-07-13T04:07:04Z</dcterms:created>
  <dcterms:modified xsi:type="dcterms:W3CDTF">2021-07-13T04:19:04Z</dcterms:modified>
</cp:coreProperties>
</file>