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Budget" sheetId="1" r:id="rId1"/>
    <sheet name="Financial" sheetId="2" r:id="rId2"/>
  </sheets>
  <definedNames>
    <definedName name="_xlfn.ANCHORARRAY" hidden="1">#NAME?</definedName>
    <definedName name="_xlfn.IFERROR" hidden="1">#NAME?</definedName>
    <definedName name="_xlnm.Print_Area" localSheetId="1">'Financial'!$A$1:$G$41</definedName>
  </definedNames>
  <calcPr fullCalcOnLoad="1"/>
</workbook>
</file>

<file path=xl/sharedStrings.xml><?xml version="1.0" encoding="utf-8"?>
<sst xmlns="http://schemas.openxmlformats.org/spreadsheetml/2006/main" count="109" uniqueCount="92">
  <si>
    <t>REVENUE</t>
  </si>
  <si>
    <t>MONTH</t>
  </si>
  <si>
    <t>YTD</t>
  </si>
  <si>
    <t>REMAINING BUDGET</t>
  </si>
  <si>
    <t>Interest</t>
  </si>
  <si>
    <t>Taxes</t>
  </si>
  <si>
    <t>Unanticipated</t>
  </si>
  <si>
    <t>Total Revenue</t>
  </si>
  <si>
    <t>EXPENSE</t>
  </si>
  <si>
    <t>Admin. Wages</t>
  </si>
  <si>
    <t>Building Main.</t>
  </si>
  <si>
    <t>Capital Outlay</t>
  </si>
  <si>
    <t>Communications</t>
  </si>
  <si>
    <t>Gas, Oil, &amp; Tires</t>
  </si>
  <si>
    <t>Insurance</t>
  </si>
  <si>
    <t>Local Fire Wages</t>
  </si>
  <si>
    <t>Meals/Per Diem</t>
  </si>
  <si>
    <t>Office Supplies</t>
  </si>
  <si>
    <t>Payroll Expenses</t>
  </si>
  <si>
    <t>Retirement Fund</t>
  </si>
  <si>
    <t>Telephone</t>
  </si>
  <si>
    <t>Utilities</t>
  </si>
  <si>
    <t>Total Expenses</t>
  </si>
  <si>
    <t>NET PROFIT</t>
  </si>
  <si>
    <t>C.D.'S</t>
  </si>
  <si>
    <t>Beg. Balance</t>
  </si>
  <si>
    <t>End Balance</t>
  </si>
  <si>
    <t>MONEY MRKT.</t>
  </si>
  <si>
    <t>Beginning Balance:</t>
  </si>
  <si>
    <t>Deposits:</t>
  </si>
  <si>
    <t>Payroll:</t>
  </si>
  <si>
    <t>New Checks:</t>
  </si>
  <si>
    <t>Ending Balance:</t>
  </si>
  <si>
    <t>Total:</t>
  </si>
  <si>
    <t>Checks:</t>
  </si>
  <si>
    <t>Operational Wages</t>
  </si>
  <si>
    <t>Town of Kaycee</t>
  </si>
  <si>
    <t>TOTAL</t>
  </si>
  <si>
    <t>Payroll Liabilities</t>
  </si>
  <si>
    <t>Sell of Asset</t>
  </si>
  <si>
    <t>Taxes(Motor Vehicle)</t>
  </si>
  <si>
    <t>EFTPS</t>
  </si>
  <si>
    <t>Montana-Dakota Utilities</t>
  </si>
  <si>
    <t>Reimbursed Fire Expenses</t>
  </si>
  <si>
    <t>Reimbursed Expense</t>
  </si>
  <si>
    <t>EXPENDITURE SUMMARY</t>
  </si>
  <si>
    <t>Administration</t>
  </si>
  <si>
    <t>Operations</t>
  </si>
  <si>
    <t>Indirect Costs</t>
  </si>
  <si>
    <t>Wyoming Retirement</t>
  </si>
  <si>
    <t xml:space="preserve">Suppression </t>
  </si>
  <si>
    <t>Interest on checking account</t>
  </si>
  <si>
    <t>CHECKING ACCOUNT</t>
  </si>
  <si>
    <t>Dues/Fees/Bank Charges</t>
  </si>
  <si>
    <t>Operating Supplies</t>
  </si>
  <si>
    <t xml:space="preserve">ACCRUED </t>
  </si>
  <si>
    <t>% Spent</t>
  </si>
  <si>
    <t>Transfer</t>
  </si>
  <si>
    <t>Cash Carryover</t>
  </si>
  <si>
    <t>Range</t>
  </si>
  <si>
    <t>Bonds</t>
  </si>
  <si>
    <t>Contractual Services - Audit/Accounting</t>
  </si>
  <si>
    <t>Repairs/Maintenance</t>
  </si>
  <si>
    <t>Education Supplies/Schools</t>
  </si>
  <si>
    <t>Lease/Rental</t>
  </si>
  <si>
    <t>BEGINNING BUDGET</t>
  </si>
  <si>
    <t>Homax Oil Sales</t>
  </si>
  <si>
    <t>Powder River Energy Corp</t>
  </si>
  <si>
    <t>Grant Purchases - VFA</t>
  </si>
  <si>
    <t>Office Rent/Repairs</t>
  </si>
  <si>
    <t>Accident Insurance</t>
  </si>
  <si>
    <t>* Petty Cash = $230.31</t>
  </si>
  <si>
    <t>Vehicle - FNB  4.25% - Mat 3/4/24</t>
  </si>
  <si>
    <t>FNB 1.26%</t>
  </si>
  <si>
    <t>FNB .40%</t>
  </si>
  <si>
    <t>Supp.III - FNB 4.50% - Mat 5/1/24</t>
  </si>
  <si>
    <t>AT&amp;T</t>
  </si>
  <si>
    <t>VISA</t>
  </si>
  <si>
    <t xml:space="preserve">Reserves </t>
  </si>
  <si>
    <t>Grants from State Agencies -VFA</t>
  </si>
  <si>
    <t>PPE</t>
  </si>
  <si>
    <t xml:space="preserve"> </t>
  </si>
  <si>
    <t>Jo. Co. Treasurer</t>
  </si>
  <si>
    <t>Kaycee General Store</t>
  </si>
  <si>
    <t>Richardson, Ken</t>
  </si>
  <si>
    <t>Schiermiester, Becky</t>
  </si>
  <si>
    <t>Cascade Fire Equipment</t>
  </si>
  <si>
    <t>Kaycee Sinclair</t>
  </si>
  <si>
    <t>Office of State Lands &amp; Investments</t>
  </si>
  <si>
    <t>Herring, Gordon</t>
  </si>
  <si>
    <t>TriCounty Gas</t>
  </si>
  <si>
    <t>Wyoming Termite &amp; Pest Control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</si>
</sst>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10" fontId="0" fillId="0" borderId="11" xfId="0" applyNumberFormat="1" applyBorder="1" applyAlignment="1">
      <alignment/>
    </xf>
    <xf numFmtId="8" fontId="1" fillId="0" borderId="13" xfId="0" applyNumberFormat="1" applyFont="1" applyFill="1" applyBorder="1" applyAlignment="1">
      <alignment/>
    </xf>
    <xf numFmtId="8" fontId="1" fillId="0" borderId="13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8" fontId="0" fillId="0" borderId="15" xfId="0" applyNumberFormat="1" applyFill="1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8" fontId="1" fillId="0" borderId="22" xfId="0" applyNumberFormat="1" applyFont="1" applyBorder="1" applyAlignment="1">
      <alignment/>
    </xf>
    <xf numFmtId="8" fontId="1" fillId="0" borderId="23" xfId="0" applyNumberFormat="1" applyFont="1" applyFill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/>
    </xf>
    <xf numFmtId="8" fontId="1" fillId="0" borderId="24" xfId="0" applyNumberFormat="1" applyFont="1" applyBorder="1" applyAlignment="1">
      <alignment/>
    </xf>
    <xf numFmtId="8" fontId="0" fillId="0" borderId="2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8" fontId="0" fillId="0" borderId="25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8" fontId="1" fillId="0" borderId="0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0" fontId="0" fillId="0" borderId="10" xfId="0" applyNumberFormat="1" applyFill="1" applyBorder="1" applyAlignment="1">
      <alignment/>
    </xf>
    <xf numFmtId="8" fontId="1" fillId="0" borderId="27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8" fontId="1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8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8" fontId="0" fillId="0" borderId="31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8" fontId="0" fillId="32" borderId="15" xfId="0" applyNumberFormat="1" applyFill="1" applyBorder="1" applyAlignment="1">
      <alignment/>
    </xf>
    <xf numFmtId="8" fontId="0" fillId="32" borderId="10" xfId="0" applyNumberForma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/>
    </xf>
    <xf numFmtId="0" fontId="1" fillId="32" borderId="0" xfId="0" applyFont="1" applyFill="1" applyAlignment="1">
      <alignment horizontal="center"/>
    </xf>
    <xf numFmtId="8" fontId="0" fillId="32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8" fontId="0" fillId="33" borderId="0" xfId="0" applyNumberFormat="1" applyFill="1" applyAlignment="1">
      <alignment/>
    </xf>
    <xf numFmtId="0" fontId="1" fillId="34" borderId="0" xfId="0" applyFont="1" applyFill="1" applyBorder="1" applyAlignment="1">
      <alignment horizontal="center"/>
    </xf>
    <xf numFmtId="8" fontId="0" fillId="34" borderId="0" xfId="0" applyNumberFormat="1" applyFill="1" applyAlignment="1">
      <alignment/>
    </xf>
    <xf numFmtId="0" fontId="1" fillId="12" borderId="0" xfId="0" applyFont="1" applyFill="1" applyBorder="1" applyAlignment="1">
      <alignment horizontal="center"/>
    </xf>
    <xf numFmtId="8" fontId="0" fillId="12" borderId="0" xfId="0" applyNumberFormat="1" applyFill="1" applyAlignment="1">
      <alignment/>
    </xf>
    <xf numFmtId="8" fontId="0" fillId="12" borderId="10" xfId="0" applyNumberFormat="1" applyFill="1" applyBorder="1" applyAlignment="1">
      <alignment/>
    </xf>
    <xf numFmtId="8" fontId="45" fillId="0" borderId="10" xfId="0" applyNumberFormat="1" applyFont="1" applyFill="1" applyBorder="1" applyAlignment="1">
      <alignment/>
    </xf>
    <xf numFmtId="8" fontId="0" fillId="0" borderId="32" xfId="0" applyNumberFormat="1" applyFont="1" applyFill="1" applyBorder="1" applyAlignment="1">
      <alignment/>
    </xf>
    <xf numFmtId="8" fontId="0" fillId="0" borderId="32" xfId="0" applyNumberFormat="1" applyFill="1" applyBorder="1" applyAlignment="1">
      <alignment/>
    </xf>
    <xf numFmtId="8" fontId="0" fillId="0" borderId="33" xfId="0" applyNumberForma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8" fontId="1" fillId="0" borderId="35" xfId="0" applyNumberFormat="1" applyFont="1" applyFill="1" applyBorder="1" applyAlignment="1">
      <alignment horizontal="left"/>
    </xf>
    <xf numFmtId="8" fontId="1" fillId="0" borderId="22" xfId="0" applyNumberFormat="1" applyFont="1" applyFill="1" applyBorder="1" applyAlignment="1">
      <alignment horizontal="right"/>
    </xf>
    <xf numFmtId="8" fontId="1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8" fontId="0" fillId="33" borderId="0" xfId="0" applyNumberFormat="1" applyFont="1" applyFill="1" applyAlignment="1">
      <alignment/>
    </xf>
    <xf numFmtId="0" fontId="5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0" fontId="2" fillId="0" borderId="18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0" borderId="43" xfId="0" applyNumberFormat="1" applyFont="1" applyBorder="1" applyAlignment="1">
      <alignment horizontal="center"/>
    </xf>
    <xf numFmtId="164" fontId="2" fillId="0" borderId="43" xfId="0" applyNumberFormat="1" applyFont="1" applyFill="1" applyBorder="1" applyAlignment="1">
      <alignment/>
    </xf>
    <xf numFmtId="164" fontId="2" fillId="0" borderId="43" xfId="0" applyNumberFormat="1" applyFont="1" applyBorder="1" applyAlignment="1">
      <alignment/>
    </xf>
    <xf numFmtId="10" fontId="2" fillId="0" borderId="43" xfId="0" applyNumberFormat="1" applyFont="1" applyBorder="1" applyAlignment="1">
      <alignment/>
    </xf>
    <xf numFmtId="0" fontId="6" fillId="0" borderId="42" xfId="0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6" fillId="0" borderId="44" xfId="0" applyFont="1" applyBorder="1" applyAlignment="1">
      <alignment/>
    </xf>
    <xf numFmtId="8" fontId="6" fillId="0" borderId="44" xfId="0" applyNumberFormat="1" applyFont="1" applyBorder="1" applyAlignment="1">
      <alignment/>
    </xf>
    <xf numFmtId="10" fontId="6" fillId="0" borderId="45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8" fontId="2" fillId="0" borderId="4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left"/>
    </xf>
    <xf numFmtId="8" fontId="0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8" fontId="0" fillId="0" borderId="10" xfId="0" applyNumberFormat="1" applyFont="1" applyFill="1" applyBorder="1" applyAlignment="1">
      <alignment/>
    </xf>
    <xf numFmtId="164" fontId="0" fillId="0" borderId="10" xfId="56" applyNumberFormat="1" applyFont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4"/>
  <sheetViews>
    <sheetView view="pageLayout" zoomScaleNormal="114" workbookViewId="0" topLeftCell="A1">
      <selection activeCell="C41" sqref="C41"/>
    </sheetView>
  </sheetViews>
  <sheetFormatPr defaultColWidth="9.140625" defaultRowHeight="12.75"/>
  <cols>
    <col min="1" max="1" width="26.57421875" style="11" customWidth="1"/>
    <col min="2" max="2" width="14.00390625" style="0" bestFit="1" customWidth="1"/>
    <col min="3" max="3" width="13.140625" style="0" customWidth="1"/>
    <col min="4" max="4" width="14.00390625" style="0" bestFit="1" customWidth="1"/>
    <col min="5" max="5" width="13.7109375" style="0" customWidth="1"/>
    <col min="6" max="6" width="12.8515625" style="0" customWidth="1"/>
    <col min="7" max="7" width="11.8515625" style="0" customWidth="1"/>
    <col min="8" max="8" width="11.8515625" style="0" bestFit="1" customWidth="1"/>
  </cols>
  <sheetData>
    <row r="1" spans="1:7" ht="30.75" thickBot="1">
      <c r="A1" s="108" t="s">
        <v>0</v>
      </c>
      <c r="B1" s="88" t="s">
        <v>1</v>
      </c>
      <c r="C1" s="89" t="s">
        <v>55</v>
      </c>
      <c r="D1" s="89" t="s">
        <v>2</v>
      </c>
      <c r="E1" s="89" t="s">
        <v>65</v>
      </c>
      <c r="F1" s="89" t="s">
        <v>3</v>
      </c>
      <c r="G1" s="90" t="s">
        <v>56</v>
      </c>
    </row>
    <row r="2" spans="1:7" ht="29.25" thickTop="1">
      <c r="A2" s="84" t="s">
        <v>79</v>
      </c>
      <c r="B2" s="43">
        <v>0</v>
      </c>
      <c r="C2" s="111">
        <v>10145.66</v>
      </c>
      <c r="D2" s="2">
        <f>B2+C2</f>
        <v>10145.66</v>
      </c>
      <c r="E2" s="2">
        <v>10000</v>
      </c>
      <c r="F2" s="2">
        <f>$E2-D2</f>
        <v>-145.65999999999985</v>
      </c>
      <c r="G2" s="3">
        <f>_xlfn.IFERROR($D2/E2,0)</f>
        <v>1.014566</v>
      </c>
    </row>
    <row r="3" spans="1:7" ht="14.25">
      <c r="A3" s="83" t="s">
        <v>4</v>
      </c>
      <c r="B3" s="69">
        <f>SUM(C48:C49)+C51+C53</f>
        <v>3094.87</v>
      </c>
      <c r="C3" s="2">
        <v>2567.53</v>
      </c>
      <c r="D3" s="2">
        <f>B3+C3</f>
        <v>5662.4</v>
      </c>
      <c r="E3" s="2">
        <v>20000</v>
      </c>
      <c r="F3" s="2">
        <f aca="true" t="shared" si="0" ref="F3:F11">$E3-D3</f>
        <v>14337.6</v>
      </c>
      <c r="G3" s="3">
        <v>0</v>
      </c>
    </row>
    <row r="4" spans="1:7" ht="14.25">
      <c r="A4" s="83" t="s">
        <v>44</v>
      </c>
      <c r="B4" s="1">
        <v>0</v>
      </c>
      <c r="C4" s="2"/>
      <c r="D4" s="2">
        <f aca="true" t="shared" si="1" ref="D4:D11">B4+C4</f>
        <v>0</v>
      </c>
      <c r="E4" s="2">
        <v>0</v>
      </c>
      <c r="F4" s="2">
        <f t="shared" si="0"/>
        <v>0</v>
      </c>
      <c r="G4" s="3">
        <f aca="true" t="shared" si="2" ref="G4:G10">_xlfn.IFERROR($D4/E4,0)</f>
        <v>0</v>
      </c>
    </row>
    <row r="5" spans="1:7" ht="14.25">
      <c r="A5" s="83" t="s">
        <v>43</v>
      </c>
      <c r="B5" s="43">
        <v>0</v>
      </c>
      <c r="C5" s="2"/>
      <c r="D5" s="2">
        <f t="shared" si="1"/>
        <v>0</v>
      </c>
      <c r="E5" s="2">
        <v>10000</v>
      </c>
      <c r="F5" s="2">
        <f t="shared" si="0"/>
        <v>10000</v>
      </c>
      <c r="G5" s="3">
        <f t="shared" si="2"/>
        <v>0</v>
      </c>
    </row>
    <row r="6" spans="1:7" ht="14.25">
      <c r="A6" s="83" t="s">
        <v>58</v>
      </c>
      <c r="B6" s="43">
        <v>0</v>
      </c>
      <c r="C6" s="2"/>
      <c r="D6" s="2">
        <f t="shared" si="1"/>
        <v>0</v>
      </c>
      <c r="E6" s="2">
        <v>0</v>
      </c>
      <c r="F6" s="2">
        <f t="shared" si="0"/>
        <v>0</v>
      </c>
      <c r="G6" s="3">
        <f t="shared" si="2"/>
        <v>0</v>
      </c>
    </row>
    <row r="7" spans="1:8" ht="14.25">
      <c r="A7" s="83" t="s">
        <v>78</v>
      </c>
      <c r="B7" s="1">
        <v>0</v>
      </c>
      <c r="C7" s="2"/>
      <c r="D7" s="2">
        <f t="shared" si="1"/>
        <v>0</v>
      </c>
      <c r="E7" s="2">
        <v>5000</v>
      </c>
      <c r="F7" s="2">
        <f t="shared" si="0"/>
        <v>5000</v>
      </c>
      <c r="G7" s="3">
        <f t="shared" si="2"/>
        <v>0</v>
      </c>
      <c r="H7" s="77"/>
    </row>
    <row r="8" spans="1:7" ht="14.25">
      <c r="A8" s="83" t="s">
        <v>39</v>
      </c>
      <c r="B8" s="1">
        <v>0</v>
      </c>
      <c r="C8" s="2"/>
      <c r="D8" s="2">
        <f t="shared" si="1"/>
        <v>0</v>
      </c>
      <c r="E8" s="2">
        <v>0</v>
      </c>
      <c r="F8" s="2">
        <f t="shared" si="0"/>
        <v>0</v>
      </c>
      <c r="G8" s="3">
        <f t="shared" si="2"/>
        <v>0</v>
      </c>
    </row>
    <row r="9" spans="1:7" ht="14.25">
      <c r="A9" s="83" t="s">
        <v>5</v>
      </c>
      <c r="B9" s="43">
        <v>11918.68</v>
      </c>
      <c r="C9" s="2">
        <v>42788.95</v>
      </c>
      <c r="D9" s="2">
        <f t="shared" si="1"/>
        <v>54707.63</v>
      </c>
      <c r="E9" s="2">
        <v>369180</v>
      </c>
      <c r="F9" s="2">
        <f t="shared" si="0"/>
        <v>314472.37</v>
      </c>
      <c r="G9" s="3">
        <f t="shared" si="2"/>
        <v>0.14818687361178828</v>
      </c>
    </row>
    <row r="10" spans="1:7" ht="14.25">
      <c r="A10" s="85" t="s">
        <v>40</v>
      </c>
      <c r="B10" s="1">
        <v>929.31</v>
      </c>
      <c r="C10" s="2">
        <v>1677.39</v>
      </c>
      <c r="D10" s="2">
        <f t="shared" si="1"/>
        <v>2606.7</v>
      </c>
      <c r="E10" s="2">
        <v>0</v>
      </c>
      <c r="F10" s="2">
        <f t="shared" si="0"/>
        <v>-2606.7</v>
      </c>
      <c r="G10" s="3">
        <f t="shared" si="2"/>
        <v>0</v>
      </c>
    </row>
    <row r="11" spans="1:8" ht="15" thickBot="1">
      <c r="A11" s="86" t="s">
        <v>6</v>
      </c>
      <c r="B11" s="4">
        <v>0</v>
      </c>
      <c r="C11" s="6">
        <v>500</v>
      </c>
      <c r="D11" s="6">
        <f t="shared" si="1"/>
        <v>500</v>
      </c>
      <c r="E11" s="5">
        <v>0</v>
      </c>
      <c r="F11" s="2">
        <f t="shared" si="0"/>
        <v>-500</v>
      </c>
      <c r="G11" s="7">
        <v>0</v>
      </c>
      <c r="H11" s="82"/>
    </row>
    <row r="12" spans="1:8" ht="16.5" thickBot="1">
      <c r="A12" s="87" t="s">
        <v>7</v>
      </c>
      <c r="B12" s="8">
        <f>SUM(B2:B11)</f>
        <v>15942.859999999999</v>
      </c>
      <c r="C12" s="9">
        <f>SUM(C2:C11)</f>
        <v>57679.53</v>
      </c>
      <c r="D12" s="9">
        <f>SUM(D2:D11)</f>
        <v>73622.39</v>
      </c>
      <c r="E12" s="9">
        <f>SUM(E2:E11)</f>
        <v>414180</v>
      </c>
      <c r="F12" s="9">
        <f>SUM(F2:F11)</f>
        <v>340557.61</v>
      </c>
      <c r="G12" s="10">
        <f>$D12/E12</f>
        <v>0.17775457530542277</v>
      </c>
      <c r="H12" s="81"/>
    </row>
    <row r="13" ht="14.25" thickBot="1" thickTop="1">
      <c r="B13" s="11"/>
    </row>
    <row r="14" spans="1:7" ht="30.75" thickBot="1">
      <c r="A14" s="109" t="s">
        <v>8</v>
      </c>
      <c r="B14" s="88" t="s">
        <v>1</v>
      </c>
      <c r="C14" s="89" t="s">
        <v>55</v>
      </c>
      <c r="D14" s="89" t="s">
        <v>2</v>
      </c>
      <c r="E14" s="89" t="s">
        <v>65</v>
      </c>
      <c r="F14" s="89" t="s">
        <v>3</v>
      </c>
      <c r="G14" s="90" t="s">
        <v>56</v>
      </c>
    </row>
    <row r="15" spans="1:7" ht="14.25">
      <c r="A15" s="91" t="s">
        <v>9</v>
      </c>
      <c r="B15" s="50">
        <v>2500</v>
      </c>
      <c r="C15" s="12">
        <v>5000</v>
      </c>
      <c r="D15" s="12">
        <f>B15+C15</f>
        <v>7500</v>
      </c>
      <c r="E15" s="56">
        <v>30000</v>
      </c>
      <c r="F15" s="12">
        <f>$E15-D15</f>
        <v>22500</v>
      </c>
      <c r="G15" s="13">
        <f aca="true" t="shared" si="3" ref="G15:G25">$D15/E15</f>
        <v>0.25</v>
      </c>
    </row>
    <row r="16" spans="1:7" ht="14.25">
      <c r="A16" s="83" t="s">
        <v>60</v>
      </c>
      <c r="B16" s="52">
        <v>0</v>
      </c>
      <c r="C16" s="1">
        <v>0</v>
      </c>
      <c r="D16" s="1">
        <f aca="true" t="shared" si="4" ref="D16:D23">B16+C16</f>
        <v>0</v>
      </c>
      <c r="E16" s="57">
        <v>500</v>
      </c>
      <c r="F16" s="1">
        <f aca="true" t="shared" si="5" ref="F16:F41">E16-D16</f>
        <v>500</v>
      </c>
      <c r="G16" s="3">
        <f t="shared" si="3"/>
        <v>0</v>
      </c>
    </row>
    <row r="17" spans="1:7" ht="14.25">
      <c r="A17" s="83" t="s">
        <v>10</v>
      </c>
      <c r="B17" s="52">
        <v>550</v>
      </c>
      <c r="C17" s="1">
        <v>56.77</v>
      </c>
      <c r="D17" s="1">
        <f t="shared" si="4"/>
        <v>606.77</v>
      </c>
      <c r="E17" s="59">
        <v>6000</v>
      </c>
      <c r="F17" s="1">
        <f t="shared" si="5"/>
        <v>5393.23</v>
      </c>
      <c r="G17" s="3">
        <f t="shared" si="3"/>
        <v>0.10112833333333333</v>
      </c>
    </row>
    <row r="18" spans="1:7" ht="14.25">
      <c r="A18" s="83" t="s">
        <v>11</v>
      </c>
      <c r="B18" s="113">
        <v>0</v>
      </c>
      <c r="C18" s="1">
        <v>0</v>
      </c>
      <c r="D18" s="1">
        <f t="shared" si="4"/>
        <v>0</v>
      </c>
      <c r="E18" s="58">
        <v>0</v>
      </c>
      <c r="F18" s="1">
        <f t="shared" si="5"/>
        <v>0</v>
      </c>
      <c r="G18" s="3">
        <v>0</v>
      </c>
    </row>
    <row r="19" spans="1:7" ht="14.25">
      <c r="A19" s="92" t="s">
        <v>12</v>
      </c>
      <c r="B19" s="52">
        <v>0</v>
      </c>
      <c r="C19" s="1">
        <v>0</v>
      </c>
      <c r="D19" s="1">
        <f t="shared" si="4"/>
        <v>0</v>
      </c>
      <c r="E19" s="59">
        <v>10000</v>
      </c>
      <c r="F19" s="1">
        <f t="shared" si="5"/>
        <v>10000</v>
      </c>
      <c r="G19" s="3">
        <f t="shared" si="3"/>
        <v>0</v>
      </c>
    </row>
    <row r="20" spans="1:7" ht="14.25">
      <c r="A20" s="83" t="s">
        <v>53</v>
      </c>
      <c r="B20" s="52">
        <v>0</v>
      </c>
      <c r="C20" s="1">
        <v>208</v>
      </c>
      <c r="D20" s="1">
        <f t="shared" si="4"/>
        <v>208</v>
      </c>
      <c r="E20" s="59">
        <v>3000</v>
      </c>
      <c r="F20" s="1">
        <f t="shared" si="5"/>
        <v>2792</v>
      </c>
      <c r="G20" s="3">
        <f t="shared" si="3"/>
        <v>0.06933333333333333</v>
      </c>
    </row>
    <row r="21" spans="1:7" ht="14.25">
      <c r="A21" s="83" t="s">
        <v>63</v>
      </c>
      <c r="B21" s="52">
        <v>0</v>
      </c>
      <c r="C21" s="1">
        <v>0</v>
      </c>
      <c r="D21" s="1">
        <f t="shared" si="4"/>
        <v>0</v>
      </c>
      <c r="E21" s="59">
        <v>1000</v>
      </c>
      <c r="F21" s="1">
        <f t="shared" si="5"/>
        <v>1000</v>
      </c>
      <c r="G21" s="3">
        <f t="shared" si="3"/>
        <v>0</v>
      </c>
    </row>
    <row r="22" spans="1:7" ht="14.25">
      <c r="A22" s="83" t="s">
        <v>13</v>
      </c>
      <c r="B22" s="52">
        <v>195.53</v>
      </c>
      <c r="C22" s="1">
        <v>664</v>
      </c>
      <c r="D22" s="1">
        <f t="shared" si="4"/>
        <v>859.53</v>
      </c>
      <c r="E22" s="59">
        <v>30000</v>
      </c>
      <c r="F22" s="1">
        <f t="shared" si="5"/>
        <v>29140.47</v>
      </c>
      <c r="G22" s="3">
        <f>$D22/E22</f>
        <v>0.028651</v>
      </c>
    </row>
    <row r="23" spans="1:7" ht="14.25">
      <c r="A23" s="83" t="s">
        <v>68</v>
      </c>
      <c r="B23" s="52">
        <v>0</v>
      </c>
      <c r="C23" s="1">
        <v>0</v>
      </c>
      <c r="D23" s="1">
        <f t="shared" si="4"/>
        <v>0</v>
      </c>
      <c r="E23" s="59">
        <v>20000</v>
      </c>
      <c r="F23" s="1">
        <f t="shared" si="5"/>
        <v>20000</v>
      </c>
      <c r="G23" s="3">
        <f>$D23/E23</f>
        <v>0</v>
      </c>
    </row>
    <row r="24" spans="1:7" ht="14.25">
      <c r="A24" s="83" t="s">
        <v>14</v>
      </c>
      <c r="B24" s="53">
        <v>0</v>
      </c>
      <c r="C24" s="1">
        <v>0</v>
      </c>
      <c r="D24" s="1">
        <f>B24+C24</f>
        <v>0</v>
      </c>
      <c r="E24" s="68">
        <v>12000</v>
      </c>
      <c r="F24" s="1">
        <f t="shared" si="5"/>
        <v>12000</v>
      </c>
      <c r="G24" s="3">
        <f t="shared" si="3"/>
        <v>0</v>
      </c>
    </row>
    <row r="25" spans="1:7" ht="14.25">
      <c r="A25" s="83" t="s">
        <v>70</v>
      </c>
      <c r="B25" s="53">
        <v>0</v>
      </c>
      <c r="C25" s="1">
        <v>0</v>
      </c>
      <c r="D25" s="1">
        <f>B25+C25</f>
        <v>0</v>
      </c>
      <c r="E25" s="68">
        <v>3000</v>
      </c>
      <c r="F25" s="1">
        <f t="shared" si="5"/>
        <v>3000</v>
      </c>
      <c r="G25" s="3">
        <f t="shared" si="3"/>
        <v>0</v>
      </c>
    </row>
    <row r="26" spans="1:7" ht="14.25">
      <c r="A26" s="83" t="s">
        <v>64</v>
      </c>
      <c r="B26" s="53">
        <v>383.81</v>
      </c>
      <c r="C26" s="1">
        <v>0</v>
      </c>
      <c r="D26" s="1">
        <f>B26+C26</f>
        <v>383.81</v>
      </c>
      <c r="E26" s="59">
        <v>3500</v>
      </c>
      <c r="F26" s="1">
        <f t="shared" si="5"/>
        <v>3116.19</v>
      </c>
      <c r="G26" s="3">
        <f aca="true" t="shared" si="6" ref="G26:G41">$D26/E26</f>
        <v>0.10966000000000001</v>
      </c>
    </row>
    <row r="27" spans="1:7" ht="28.5">
      <c r="A27" s="84" t="s">
        <v>61</v>
      </c>
      <c r="B27" s="52">
        <v>0</v>
      </c>
      <c r="C27" s="1">
        <v>0</v>
      </c>
      <c r="D27" s="1">
        <f aca="true" t="shared" si="7" ref="D27:D41">B27+C27</f>
        <v>0</v>
      </c>
      <c r="E27" s="57">
        <v>7500</v>
      </c>
      <c r="F27" s="1">
        <f t="shared" si="5"/>
        <v>7500</v>
      </c>
      <c r="G27" s="3">
        <f t="shared" si="6"/>
        <v>0</v>
      </c>
    </row>
    <row r="28" spans="1:7" ht="14.25">
      <c r="A28" s="83" t="s">
        <v>15</v>
      </c>
      <c r="B28" s="52">
        <v>0</v>
      </c>
      <c r="C28" s="1">
        <v>4720</v>
      </c>
      <c r="D28" s="1">
        <f t="shared" si="7"/>
        <v>4720</v>
      </c>
      <c r="E28" s="59">
        <v>40000</v>
      </c>
      <c r="F28" s="1">
        <f t="shared" si="5"/>
        <v>35280</v>
      </c>
      <c r="G28" s="3">
        <f t="shared" si="6"/>
        <v>0.118</v>
      </c>
    </row>
    <row r="29" spans="1:7" ht="14.25">
      <c r="A29" s="83" t="s">
        <v>16</v>
      </c>
      <c r="B29" s="52">
        <v>0</v>
      </c>
      <c r="C29" s="1">
        <v>116.65</v>
      </c>
      <c r="D29" s="1">
        <f t="shared" si="7"/>
        <v>116.65</v>
      </c>
      <c r="E29" s="59">
        <v>3000</v>
      </c>
      <c r="F29" s="1">
        <f t="shared" si="5"/>
        <v>2883.35</v>
      </c>
      <c r="G29" s="3">
        <f t="shared" si="6"/>
        <v>0.03888333333333333</v>
      </c>
    </row>
    <row r="30" spans="1:7" ht="14.25">
      <c r="A30" s="83" t="s">
        <v>69</v>
      </c>
      <c r="B30" s="52">
        <v>1500</v>
      </c>
      <c r="C30" s="1">
        <v>0</v>
      </c>
      <c r="D30" s="1">
        <f t="shared" si="7"/>
        <v>1500</v>
      </c>
      <c r="E30" s="57">
        <v>2500</v>
      </c>
      <c r="F30" s="1">
        <f t="shared" si="5"/>
        <v>1000</v>
      </c>
      <c r="G30" s="3">
        <f t="shared" si="6"/>
        <v>0.6</v>
      </c>
    </row>
    <row r="31" spans="1:7" ht="14.25">
      <c r="A31" s="83" t="s">
        <v>17</v>
      </c>
      <c r="B31" s="52">
        <v>132</v>
      </c>
      <c r="C31" s="1">
        <v>338.03</v>
      </c>
      <c r="D31" s="1">
        <f t="shared" si="7"/>
        <v>470.03</v>
      </c>
      <c r="E31" s="57">
        <v>4000</v>
      </c>
      <c r="F31" s="1">
        <f t="shared" si="5"/>
        <v>3529.9700000000003</v>
      </c>
      <c r="G31" s="3">
        <f t="shared" si="6"/>
        <v>0.11750749999999999</v>
      </c>
    </row>
    <row r="32" spans="1:7" ht="14.25">
      <c r="A32" s="83" t="s">
        <v>35</v>
      </c>
      <c r="B32" s="52">
        <v>0</v>
      </c>
      <c r="C32" s="1">
        <v>3100</v>
      </c>
      <c r="D32" s="1">
        <f t="shared" si="7"/>
        <v>3100</v>
      </c>
      <c r="E32" s="59">
        <v>50000</v>
      </c>
      <c r="F32" s="1">
        <f t="shared" si="5"/>
        <v>46900</v>
      </c>
      <c r="G32" s="3">
        <f t="shared" si="6"/>
        <v>0.062</v>
      </c>
    </row>
    <row r="33" spans="1:7" ht="14.25">
      <c r="A33" s="83" t="s">
        <v>54</v>
      </c>
      <c r="B33" s="52">
        <v>337.51</v>
      </c>
      <c r="C33" s="1">
        <v>15.67</v>
      </c>
      <c r="D33" s="1">
        <f t="shared" si="7"/>
        <v>353.18</v>
      </c>
      <c r="E33" s="59">
        <v>8000</v>
      </c>
      <c r="F33" s="1">
        <f t="shared" si="5"/>
        <v>7646.82</v>
      </c>
      <c r="G33" s="3">
        <f t="shared" si="6"/>
        <v>0.0441475</v>
      </c>
    </row>
    <row r="34" spans="1:7" s="11" customFormat="1" ht="14.25">
      <c r="A34" s="83" t="s">
        <v>18</v>
      </c>
      <c r="B34" s="54">
        <v>464.15</v>
      </c>
      <c r="C34" s="1">
        <v>1762.58</v>
      </c>
      <c r="D34" s="1">
        <f t="shared" si="7"/>
        <v>2226.73</v>
      </c>
      <c r="E34" s="68">
        <v>19680</v>
      </c>
      <c r="F34" s="1">
        <f t="shared" si="5"/>
        <v>17453.27</v>
      </c>
      <c r="G34" s="38">
        <f t="shared" si="6"/>
        <v>0.11314684959349594</v>
      </c>
    </row>
    <row r="35" spans="1:7" s="11" customFormat="1" ht="14.25">
      <c r="A35" s="83" t="s">
        <v>80</v>
      </c>
      <c r="B35" s="54">
        <v>0</v>
      </c>
      <c r="C35" s="1">
        <v>0</v>
      </c>
      <c r="D35" s="1">
        <f t="shared" si="7"/>
        <v>0</v>
      </c>
      <c r="E35" s="59">
        <v>65000</v>
      </c>
      <c r="F35" s="1">
        <f t="shared" si="5"/>
        <v>65000</v>
      </c>
      <c r="G35" s="38">
        <f t="shared" si="6"/>
        <v>0</v>
      </c>
    </row>
    <row r="36" spans="1:7" s="11" customFormat="1" ht="14.25">
      <c r="A36" s="83" t="s">
        <v>62</v>
      </c>
      <c r="B36" s="52">
        <v>164.43</v>
      </c>
      <c r="C36" s="1">
        <v>17745.36</v>
      </c>
      <c r="D36" s="1">
        <f>B36+C36</f>
        <v>17909.79</v>
      </c>
      <c r="E36" s="59">
        <v>40000</v>
      </c>
      <c r="F36" s="1">
        <f>E36-D36</f>
        <v>22090.21</v>
      </c>
      <c r="G36" s="3">
        <f>$D36/E36</f>
        <v>0.44774475</v>
      </c>
    </row>
    <row r="37" spans="1:7" s="11" customFormat="1" ht="14.25">
      <c r="A37" s="93" t="s">
        <v>43</v>
      </c>
      <c r="B37" s="114">
        <v>2800.96</v>
      </c>
      <c r="C37" s="1">
        <v>0</v>
      </c>
      <c r="D37" s="1">
        <f t="shared" si="7"/>
        <v>2800.96</v>
      </c>
      <c r="E37" s="59">
        <v>20000</v>
      </c>
      <c r="F37" s="1">
        <f>E37-D37</f>
        <v>17199.04</v>
      </c>
      <c r="G37" s="38">
        <f t="shared" si="6"/>
        <v>0.140048</v>
      </c>
    </row>
    <row r="38" spans="1:7" ht="14.25">
      <c r="A38" s="83" t="s">
        <v>19</v>
      </c>
      <c r="B38" s="51">
        <v>187.5</v>
      </c>
      <c r="C38" s="1">
        <v>337.5</v>
      </c>
      <c r="D38" s="1">
        <f t="shared" si="7"/>
        <v>525</v>
      </c>
      <c r="E38" s="68">
        <v>2500</v>
      </c>
      <c r="F38" s="1">
        <f t="shared" si="5"/>
        <v>1975</v>
      </c>
      <c r="G38" s="3">
        <f t="shared" si="6"/>
        <v>0.21</v>
      </c>
    </row>
    <row r="39" spans="1:7" ht="14.25">
      <c r="A39" s="83" t="s">
        <v>50</v>
      </c>
      <c r="B39" s="52">
        <v>0</v>
      </c>
      <c r="C39" s="1">
        <v>0</v>
      </c>
      <c r="D39" s="1">
        <f t="shared" si="7"/>
        <v>0</v>
      </c>
      <c r="E39" s="59">
        <v>15000</v>
      </c>
      <c r="F39" s="1">
        <f t="shared" si="5"/>
        <v>15000</v>
      </c>
      <c r="G39" s="3">
        <f t="shared" si="6"/>
        <v>0</v>
      </c>
    </row>
    <row r="40" spans="1:7" ht="14.25">
      <c r="A40" s="83" t="s">
        <v>20</v>
      </c>
      <c r="B40" s="52">
        <v>159.74</v>
      </c>
      <c r="C40" s="1">
        <v>317.7</v>
      </c>
      <c r="D40" s="1">
        <f t="shared" si="7"/>
        <v>477.44</v>
      </c>
      <c r="E40" s="59">
        <v>3000</v>
      </c>
      <c r="F40" s="1">
        <f t="shared" si="5"/>
        <v>2522.56</v>
      </c>
      <c r="G40" s="3">
        <f t="shared" si="6"/>
        <v>0.15914666666666666</v>
      </c>
    </row>
    <row r="41" spans="1:7" ht="15" thickBot="1">
      <c r="A41" s="83" t="s">
        <v>21</v>
      </c>
      <c r="B41" s="52">
        <v>674.66</v>
      </c>
      <c r="C41" s="1">
        <v>3195.24</v>
      </c>
      <c r="D41" s="1">
        <f t="shared" si="7"/>
        <v>3869.8999999999996</v>
      </c>
      <c r="E41" s="59">
        <v>15000</v>
      </c>
      <c r="F41" s="1">
        <f t="shared" si="5"/>
        <v>11130.1</v>
      </c>
      <c r="G41" s="3">
        <f t="shared" si="6"/>
        <v>0.2579933333333333</v>
      </c>
    </row>
    <row r="42" spans="1:7" ht="18.75" customHeight="1" thickBot="1" thickTop="1">
      <c r="A42" s="94" t="s">
        <v>22</v>
      </c>
      <c r="B42" s="95">
        <f>SUM($B15:B41)</f>
        <v>10050.289999999999</v>
      </c>
      <c r="C42" s="95">
        <f>SUM($C15:C41)</f>
        <v>37577.49999999999</v>
      </c>
      <c r="D42" s="95">
        <f>SUM($D15:D41)</f>
        <v>47627.79000000001</v>
      </c>
      <c r="E42" s="96">
        <f>SUM($E15:E41)</f>
        <v>414180</v>
      </c>
      <c r="F42" s="97">
        <f>SUM($F15:F41)</f>
        <v>366552.21</v>
      </c>
      <c r="G42" s="98">
        <f>$D42/E42</f>
        <v>0.11499297406924527</v>
      </c>
    </row>
    <row r="43" spans="1:7" ht="18.75" customHeight="1" thickTop="1">
      <c r="A43" s="99"/>
      <c r="B43" s="100" t="s">
        <v>1</v>
      </c>
      <c r="C43" s="100"/>
      <c r="D43" s="100" t="s">
        <v>2</v>
      </c>
      <c r="E43" s="101"/>
      <c r="F43" s="102"/>
      <c r="G43" s="103"/>
    </row>
    <row r="44" spans="1:7" ht="15.75" thickBot="1">
      <c r="A44" s="104" t="s">
        <v>23</v>
      </c>
      <c r="B44" s="105">
        <f>B12-B42</f>
        <v>5892.57</v>
      </c>
      <c r="C44" s="105"/>
      <c r="D44" s="105">
        <f>D12-D42</f>
        <v>25994.59999999999</v>
      </c>
      <c r="E44" s="106"/>
      <c r="F44" s="106"/>
      <c r="G44" s="107"/>
    </row>
    <row r="46" ht="13.5" thickBot="1"/>
    <row r="47" spans="1:6" ht="15.75" thickBot="1">
      <c r="A47" s="45" t="s">
        <v>24</v>
      </c>
      <c r="B47" s="15" t="s">
        <v>25</v>
      </c>
      <c r="C47" s="15" t="s">
        <v>4</v>
      </c>
      <c r="D47" s="15" t="s">
        <v>57</v>
      </c>
      <c r="E47" s="16" t="s">
        <v>26</v>
      </c>
      <c r="F47" s="44" t="s">
        <v>45</v>
      </c>
    </row>
    <row r="48" spans="1:8" ht="12.75">
      <c r="A48" s="79" t="s">
        <v>75</v>
      </c>
      <c r="B48" s="1">
        <v>120489.44</v>
      </c>
      <c r="C48" s="1">
        <v>460.5</v>
      </c>
      <c r="D48" s="1">
        <v>0</v>
      </c>
      <c r="E48" s="29">
        <f>B48+C48-D48</f>
        <v>120949.94</v>
      </c>
      <c r="F48" s="62" t="s">
        <v>11</v>
      </c>
      <c r="G48" s="63">
        <f>D18</f>
        <v>0</v>
      </c>
      <c r="H48" s="78">
        <v>0</v>
      </c>
    </row>
    <row r="49" spans="1:8" ht="13.5" thickBot="1">
      <c r="A49" s="110" t="s">
        <v>72</v>
      </c>
      <c r="B49" s="1">
        <v>478872.87</v>
      </c>
      <c r="C49" s="1">
        <v>1728.53</v>
      </c>
      <c r="D49" s="1">
        <v>0</v>
      </c>
      <c r="E49" s="29">
        <f>B49+C49-D49</f>
        <v>480601.4</v>
      </c>
      <c r="F49" s="60" t="s">
        <v>46</v>
      </c>
      <c r="G49" s="61">
        <f>SUM(D15,D16,D27,D30,D31)</f>
        <v>9470.03</v>
      </c>
      <c r="H49" s="61">
        <v>44500</v>
      </c>
    </row>
    <row r="50" spans="1:8" ht="15.75" thickBot="1">
      <c r="A50" s="45" t="s">
        <v>27</v>
      </c>
      <c r="B50" s="73" t="s">
        <v>25</v>
      </c>
      <c r="C50" s="15" t="s">
        <v>4</v>
      </c>
      <c r="D50" s="15" t="s">
        <v>57</v>
      </c>
      <c r="E50" s="74" t="s">
        <v>26</v>
      </c>
      <c r="F50" s="64" t="s">
        <v>47</v>
      </c>
      <c r="G50" s="65">
        <f>SUM(D17,D19,D20,D21,D22,D23,D26,D28,D29,D32,D33,D36,D37,D39,D40,D41)</f>
        <v>35406.03</v>
      </c>
      <c r="H50" s="65">
        <v>332500</v>
      </c>
    </row>
    <row r="51" spans="1:8" ht="13.5" thickBot="1">
      <c r="A51" s="80" t="s">
        <v>73</v>
      </c>
      <c r="B51" s="70">
        <v>664609.15</v>
      </c>
      <c r="C51" s="71">
        <v>705.58</v>
      </c>
      <c r="D51" s="71"/>
      <c r="E51" s="72">
        <f>B51+C51-D51</f>
        <v>665314.73</v>
      </c>
      <c r="F51" s="66" t="s">
        <v>48</v>
      </c>
      <c r="G51" s="67">
        <f>SUM(D24,D25,D34,D38)</f>
        <v>2751.73</v>
      </c>
      <c r="H51" s="67">
        <v>37180</v>
      </c>
    </row>
    <row r="52" spans="1:7" ht="15.75" thickBot="1">
      <c r="A52" s="45" t="s">
        <v>52</v>
      </c>
      <c r="B52" s="73"/>
      <c r="C52" s="15" t="s">
        <v>4</v>
      </c>
      <c r="D52" s="15"/>
      <c r="E52" s="74"/>
      <c r="G52" s="112">
        <f>SUM(G48:G51)</f>
        <v>47627.79</v>
      </c>
    </row>
    <row r="53" spans="1:6" ht="13.5" thickBot="1">
      <c r="A53" s="80" t="s">
        <v>74</v>
      </c>
      <c r="B53" s="70"/>
      <c r="C53" s="71">
        <v>200.26</v>
      </c>
      <c r="D53" s="71"/>
      <c r="E53" s="72"/>
      <c r="F53" s="77"/>
    </row>
    <row r="54" ht="12.75">
      <c r="B54" s="11"/>
    </row>
  </sheetData>
  <sheetProtection/>
  <printOptions/>
  <pageMargins left="0.75" right="0.75" top="1" bottom="1" header="0.5" footer="0.5"/>
  <pageSetup horizontalDpi="600" verticalDpi="600" orientation="portrait" scale="72" r:id="rId1"/>
  <headerFooter alignWithMargins="0">
    <oddHeader>&amp;C&amp;"Arial,Bold"&amp;14September 13,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39"/>
  <sheetViews>
    <sheetView tabSelected="1" view="pageLayout" workbookViewId="0" topLeftCell="A1">
      <selection activeCell="G29" sqref="G29"/>
    </sheetView>
  </sheetViews>
  <sheetFormatPr defaultColWidth="9.140625" defaultRowHeight="12.75"/>
  <cols>
    <col min="1" max="1" width="16.57421875" style="0" customWidth="1"/>
    <col min="2" max="2" width="9.421875" style="0" customWidth="1"/>
    <col min="4" max="4" width="13.421875" style="0" customWidth="1"/>
    <col min="7" max="7" width="17.57421875" style="0" customWidth="1"/>
  </cols>
  <sheetData>
    <row r="1" spans="1:7" ht="12.75">
      <c r="A1" s="17" t="s">
        <v>28</v>
      </c>
      <c r="B1" s="18"/>
      <c r="C1" s="18"/>
      <c r="D1" s="18"/>
      <c r="E1" s="18"/>
      <c r="F1" s="18"/>
      <c r="G1" s="39">
        <v>586456.74</v>
      </c>
    </row>
    <row r="2" spans="1:7" ht="12.75">
      <c r="A2" s="30" t="s">
        <v>29</v>
      </c>
      <c r="B2" s="20"/>
      <c r="C2" s="20">
        <v>2</v>
      </c>
      <c r="D2" s="21"/>
      <c r="E2" s="20"/>
      <c r="F2" s="20"/>
      <c r="G2" s="41">
        <f>D11</f>
        <v>13048.25</v>
      </c>
    </row>
    <row r="3" spans="1:7" ht="12.75">
      <c r="A3" s="30" t="s">
        <v>30</v>
      </c>
      <c r="B3" s="20"/>
      <c r="C3" s="33">
        <v>3</v>
      </c>
      <c r="D3" s="34"/>
      <c r="E3" s="33"/>
      <c r="F3" s="33"/>
      <c r="G3" s="41">
        <v>5557.51</v>
      </c>
    </row>
    <row r="4" spans="1:7" ht="12.75">
      <c r="A4" s="30" t="s">
        <v>31</v>
      </c>
      <c r="B4" s="20"/>
      <c r="C4" s="33">
        <v>14</v>
      </c>
      <c r="D4" s="34"/>
      <c r="E4" s="33"/>
      <c r="F4" s="33"/>
      <c r="G4" s="75">
        <v>3614.81</v>
      </c>
    </row>
    <row r="5" spans="1:7" ht="12.75">
      <c r="A5" s="31" t="s">
        <v>38</v>
      </c>
      <c r="B5" s="20"/>
      <c r="C5" s="33">
        <v>1</v>
      </c>
      <c r="D5" s="34"/>
      <c r="E5" s="20"/>
      <c r="F5" s="20"/>
      <c r="G5" s="76">
        <v>1355.38</v>
      </c>
    </row>
    <row r="6" spans="1:7" ht="13.5" thickBot="1">
      <c r="A6" s="30" t="s">
        <v>32</v>
      </c>
      <c r="B6" s="20"/>
      <c r="C6" s="20"/>
      <c r="D6" s="20"/>
      <c r="E6" s="20"/>
      <c r="F6" s="20"/>
      <c r="G6" s="23">
        <f>G1+G2-G3-G4-G5</f>
        <v>588977.2899999999</v>
      </c>
    </row>
    <row r="7" spans="1:7" ht="13.5" thickTop="1">
      <c r="A7" s="32"/>
      <c r="B7" s="20"/>
      <c r="C7" s="20"/>
      <c r="D7" s="25"/>
      <c r="E7" s="20"/>
      <c r="F7" s="20"/>
      <c r="G7" s="24"/>
    </row>
    <row r="8" spans="1:7" ht="12.75">
      <c r="A8" s="32" t="s">
        <v>29</v>
      </c>
      <c r="B8" s="20"/>
      <c r="C8" s="20"/>
      <c r="D8" s="25"/>
      <c r="E8" s="20"/>
      <c r="F8" s="20"/>
      <c r="G8" s="22"/>
    </row>
    <row r="9" spans="1:7" ht="12.75">
      <c r="A9" s="42" t="s">
        <v>51</v>
      </c>
      <c r="B9" s="20"/>
      <c r="C9" s="20"/>
      <c r="D9" s="40">
        <f>Budget!C53</f>
        <v>200.26</v>
      </c>
      <c r="E9" s="20"/>
      <c r="F9" s="20"/>
      <c r="G9" s="22"/>
    </row>
    <row r="10" spans="1:7" ht="12.75">
      <c r="A10" s="42" t="s">
        <v>82</v>
      </c>
      <c r="B10" s="20"/>
      <c r="C10" s="20"/>
      <c r="D10" s="40">
        <v>12847.99</v>
      </c>
      <c r="E10" s="20"/>
      <c r="F10" s="20"/>
      <c r="G10" s="22"/>
    </row>
    <row r="11" spans="1:7" ht="12.75">
      <c r="A11" s="19" t="s">
        <v>33</v>
      </c>
      <c r="B11" s="20"/>
      <c r="C11" s="20"/>
      <c r="D11" s="26">
        <f>SUM(D9:D10)</f>
        <v>13048.25</v>
      </c>
      <c r="E11" s="33"/>
      <c r="F11" s="20"/>
      <c r="G11" s="22"/>
    </row>
    <row r="12" spans="1:7" ht="12.75">
      <c r="A12" s="19"/>
      <c r="B12" s="20"/>
      <c r="C12" s="20"/>
      <c r="D12" s="36"/>
      <c r="E12" s="33"/>
      <c r="F12" s="20"/>
      <c r="G12" s="27"/>
    </row>
    <row r="13" spans="1:7" ht="12.75">
      <c r="A13" s="32" t="s">
        <v>34</v>
      </c>
      <c r="B13" s="33"/>
      <c r="C13" s="33"/>
      <c r="D13" s="33"/>
      <c r="E13" s="33"/>
      <c r="F13" s="20"/>
      <c r="G13" s="27"/>
    </row>
    <row r="14" spans="1:7" ht="12.75">
      <c r="A14" s="42" t="s">
        <v>89</v>
      </c>
      <c r="B14" s="33"/>
      <c r="C14" s="33"/>
      <c r="D14" s="40">
        <v>2129.51</v>
      </c>
      <c r="E14" s="33"/>
      <c r="F14" s="20"/>
      <c r="G14" s="27"/>
    </row>
    <row r="15" spans="1:7" ht="12.75">
      <c r="A15" s="42" t="s">
        <v>85</v>
      </c>
      <c r="B15" s="33"/>
      <c r="C15" s="33"/>
      <c r="D15" s="40">
        <v>2069.75</v>
      </c>
      <c r="E15" s="33"/>
      <c r="F15" s="20"/>
      <c r="G15" s="27"/>
    </row>
    <row r="16" spans="1:7" ht="12.75">
      <c r="A16" s="42" t="s">
        <v>84</v>
      </c>
      <c r="B16" s="33"/>
      <c r="C16" s="33"/>
      <c r="D16" s="40">
        <v>1358.25</v>
      </c>
      <c r="E16" s="33"/>
      <c r="F16" s="20"/>
      <c r="G16" s="27"/>
    </row>
    <row r="17" spans="1:7" ht="12.75">
      <c r="A17" s="42" t="s">
        <v>41</v>
      </c>
      <c r="B17" s="33"/>
      <c r="C17" s="33"/>
      <c r="D17" s="40">
        <v>1355.38</v>
      </c>
      <c r="E17" s="33"/>
      <c r="F17" s="20"/>
      <c r="G17" s="27"/>
    </row>
    <row r="18" spans="1:7" ht="12.75">
      <c r="A18" s="42" t="s">
        <v>77</v>
      </c>
      <c r="B18" s="33"/>
      <c r="C18" s="33"/>
      <c r="D18" s="40">
        <v>1062.58</v>
      </c>
      <c r="E18" s="33"/>
      <c r="F18" s="20"/>
      <c r="G18" s="27"/>
    </row>
    <row r="19" spans="1:7" ht="12.75">
      <c r="A19" s="42" t="s">
        <v>91</v>
      </c>
      <c r="B19" s="33"/>
      <c r="C19" s="33"/>
      <c r="D19" s="40">
        <v>550</v>
      </c>
      <c r="E19" s="33"/>
      <c r="F19" s="20"/>
      <c r="G19" s="27"/>
    </row>
    <row r="20" spans="1:7" ht="12.75">
      <c r="A20" s="42" t="s">
        <v>88</v>
      </c>
      <c r="B20" s="33"/>
      <c r="C20" s="33"/>
      <c r="D20" s="40">
        <v>383.81</v>
      </c>
      <c r="E20" s="33"/>
      <c r="F20" s="20"/>
      <c r="G20" s="27"/>
    </row>
    <row r="21" spans="1:7" ht="12.75">
      <c r="A21" s="42" t="s">
        <v>86</v>
      </c>
      <c r="B21" s="33"/>
      <c r="C21" s="33"/>
      <c r="D21" s="40">
        <v>324.93</v>
      </c>
      <c r="E21" s="33"/>
      <c r="F21" s="20"/>
      <c r="G21" s="27"/>
    </row>
    <row r="22" spans="1:7" ht="12.75">
      <c r="A22" s="42" t="s">
        <v>90</v>
      </c>
      <c r="B22" s="33"/>
      <c r="C22" s="33"/>
      <c r="D22" s="40">
        <v>288.01</v>
      </c>
      <c r="E22" s="33"/>
      <c r="F22" s="20"/>
      <c r="G22" s="27"/>
    </row>
    <row r="23" spans="1:7" ht="12.75">
      <c r="A23" s="28" t="s">
        <v>67</v>
      </c>
      <c r="B23" s="33"/>
      <c r="C23" s="33"/>
      <c r="D23" s="55">
        <v>268</v>
      </c>
      <c r="E23" s="33"/>
      <c r="F23" s="20"/>
      <c r="G23" s="27"/>
    </row>
    <row r="24" spans="1:7" ht="12.75">
      <c r="A24" s="28" t="s">
        <v>87</v>
      </c>
      <c r="B24" s="33"/>
      <c r="C24" s="33"/>
      <c r="D24" s="55">
        <v>188.06</v>
      </c>
      <c r="E24" s="33"/>
      <c r="F24" s="20"/>
      <c r="G24" s="27"/>
    </row>
    <row r="25" spans="1:7" ht="12.75">
      <c r="A25" s="42" t="s">
        <v>49</v>
      </c>
      <c r="B25" s="33"/>
      <c r="C25" s="33"/>
      <c r="D25" s="40">
        <v>187.5</v>
      </c>
      <c r="E25" s="33"/>
      <c r="F25" s="20"/>
      <c r="G25" s="27"/>
    </row>
    <row r="26" spans="1:7" ht="12.75">
      <c r="A26" s="42" t="s">
        <v>59</v>
      </c>
      <c r="B26" s="33"/>
      <c r="C26" s="33"/>
      <c r="D26" s="40">
        <v>143.58</v>
      </c>
      <c r="E26" s="33"/>
      <c r="F26" s="20" t="s">
        <v>81</v>
      </c>
      <c r="G26" s="27"/>
    </row>
    <row r="27" spans="1:7" ht="12.75">
      <c r="A27" s="42" t="s">
        <v>66</v>
      </c>
      <c r="B27" s="33"/>
      <c r="C27" s="33"/>
      <c r="D27" s="40">
        <v>74.77</v>
      </c>
      <c r="E27" s="33"/>
      <c r="F27" s="20"/>
      <c r="G27" s="27"/>
    </row>
    <row r="28" spans="1:7" ht="12.75">
      <c r="A28" s="42" t="s">
        <v>36</v>
      </c>
      <c r="B28" s="33"/>
      <c r="C28" s="33"/>
      <c r="D28" s="40">
        <v>64</v>
      </c>
      <c r="E28" s="33"/>
      <c r="F28" s="20"/>
      <c r="G28" s="27"/>
    </row>
    <row r="29" spans="1:7" ht="12.75">
      <c r="A29" s="28" t="s">
        <v>42</v>
      </c>
      <c r="B29" s="33"/>
      <c r="C29" s="33"/>
      <c r="D29" s="55">
        <v>54.65</v>
      </c>
      <c r="E29" s="49"/>
      <c r="F29" s="20"/>
      <c r="G29" s="27"/>
    </row>
    <row r="30" spans="1:7" ht="12.75">
      <c r="A30" s="42" t="s">
        <v>76</v>
      </c>
      <c r="B30" s="33"/>
      <c r="C30" s="33"/>
      <c r="D30" s="40">
        <v>16.16</v>
      </c>
      <c r="E30" s="33"/>
      <c r="F30" s="20"/>
      <c r="G30" s="27"/>
    </row>
    <row r="31" spans="1:7" ht="12.75">
      <c r="A31" s="28" t="s">
        <v>83</v>
      </c>
      <c r="B31" s="33"/>
      <c r="C31" s="33"/>
      <c r="D31" s="55">
        <v>8.76</v>
      </c>
      <c r="E31" s="33"/>
      <c r="F31" s="20"/>
      <c r="G31" s="27"/>
    </row>
    <row r="32" spans="1:7" ht="12.75">
      <c r="A32" s="42"/>
      <c r="B32" s="33"/>
      <c r="C32" s="33"/>
      <c r="D32" s="40"/>
      <c r="E32" s="49"/>
      <c r="F32" s="20"/>
      <c r="G32" s="27"/>
    </row>
    <row r="33" spans="1:7" ht="12.75">
      <c r="A33" s="42"/>
      <c r="B33" s="33"/>
      <c r="C33" s="33"/>
      <c r="D33" s="40"/>
      <c r="E33" s="49"/>
      <c r="F33" s="20"/>
      <c r="G33" s="27"/>
    </row>
    <row r="34" spans="1:7" ht="12.75">
      <c r="A34" s="42"/>
      <c r="B34" s="33"/>
      <c r="C34" s="33"/>
      <c r="D34" s="40"/>
      <c r="E34" s="33"/>
      <c r="F34" s="20"/>
      <c r="G34" s="27"/>
    </row>
    <row r="35" spans="1:7" ht="13.5" thickBot="1">
      <c r="A35" s="42"/>
      <c r="B35" s="33"/>
      <c r="C35" s="33"/>
      <c r="D35" s="40"/>
      <c r="E35" s="33"/>
      <c r="F35" s="20"/>
      <c r="G35" s="27"/>
    </row>
    <row r="36" spans="1:7" ht="14.25" thickBot="1" thickTop="1">
      <c r="A36" s="30" t="s">
        <v>37</v>
      </c>
      <c r="B36" s="20"/>
      <c r="C36" s="20"/>
      <c r="D36" s="37">
        <f>SUM(D14:D35)</f>
        <v>10527.7</v>
      </c>
      <c r="E36" s="33"/>
      <c r="F36" s="20"/>
      <c r="G36" s="27"/>
    </row>
    <row r="37" spans="1:7" ht="14.25" thickBot="1" thickTop="1">
      <c r="A37" s="46" t="s">
        <v>71</v>
      </c>
      <c r="B37" s="14"/>
      <c r="C37" s="14"/>
      <c r="D37" s="47"/>
      <c r="E37" s="14"/>
      <c r="F37" s="14"/>
      <c r="G37" s="48"/>
    </row>
    <row r="38" ht="12.75">
      <c r="E38" s="20"/>
    </row>
    <row r="39" spans="1:7" ht="12.75">
      <c r="A39" s="35"/>
      <c r="B39" s="20"/>
      <c r="C39" s="20"/>
      <c r="D39" s="20"/>
      <c r="F39" s="20"/>
      <c r="G39" s="20"/>
    </row>
  </sheetData>
  <sheetProtection/>
  <printOptions/>
  <pageMargins left="0.75" right="0.75" top="1" bottom="1" header="0.5" footer="0.5"/>
  <pageSetup horizontalDpi="600" verticalDpi="600" orientation="portrait" scale="84" r:id="rId1"/>
  <headerFooter alignWithMargins="0">
    <oddHeader>&amp;CSeptember 13,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Powder River Fire District</dc:creator>
  <cp:keywords/>
  <dc:description/>
  <cp:lastModifiedBy>Jody Telkamp</cp:lastModifiedBy>
  <cp:lastPrinted>2023-09-13T23:20:27Z</cp:lastPrinted>
  <dcterms:created xsi:type="dcterms:W3CDTF">2008-07-08T23:56:52Z</dcterms:created>
  <dcterms:modified xsi:type="dcterms:W3CDTF">2023-12-07T23:27:29Z</dcterms:modified>
  <cp:category/>
  <cp:version/>
  <cp:contentType/>
  <cp:contentStatus/>
</cp:coreProperties>
</file>